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3.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EstaPasta_de_trabalho"/>
  <mc:AlternateContent xmlns:mc="http://schemas.openxmlformats.org/markup-compatibility/2006">
    <mc:Choice Requires="x15">
      <x15ac:absPath xmlns:x15ac="http://schemas.microsoft.com/office/spreadsheetml/2010/11/ac" url="C:\Users\raneto\Desktop\"/>
    </mc:Choice>
  </mc:AlternateContent>
  <bookViews>
    <workbookView xWindow="0" yWindow="0" windowWidth="28800" windowHeight="12045" tabRatio="881"/>
  </bookViews>
  <sheets>
    <sheet name="Menu Inicial" sheetId="1" r:id="rId1"/>
    <sheet name="Checklist" sheetId="2" r:id="rId2"/>
    <sheet name="Dados Cadastrais" sheetId="3" r:id="rId3"/>
    <sheet name="Lista de Agências" sheetId="4" state="hidden" r:id="rId4"/>
    <sheet name="Descrição do Projeto" sheetId="29" r:id="rId5"/>
    <sheet name="Orçamento" sheetId="5" r:id="rId6"/>
    <sheet name="Levantamento Patrimonial" sheetId="19" r:id="rId7"/>
    <sheet name="Declaração de Coordenadas" sheetId="7" r:id="rId8"/>
    <sheet name="Área não Financiada" sheetId="20" r:id="rId9"/>
    <sheet name="Culturas Perenes" sheetId="27" r:id="rId10"/>
    <sheet name="Ciclo Curto" sheetId="32" r:id="rId11"/>
    <sheet name="Apicultura" sheetId="31" r:id="rId12"/>
    <sheet name="Psicultura" sheetId="34" r:id="rId13"/>
    <sheet name="Pecuária" sheetId="9" r:id="rId14"/>
    <sheet name="Indices Técnicos" sheetId="10" r:id="rId15"/>
    <sheet name="Suporte Forrageiro" sheetId="11" r:id="rId16"/>
    <sheet name="Evolução do Rebanho" sheetId="12" r:id="rId17"/>
    <sheet name="Receita Pecuária" sheetId="26" r:id="rId18"/>
    <sheet name="Custos" sheetId="13" r:id="rId19"/>
    <sheet name="Garantias" sheetId="14" r:id="rId20"/>
    <sheet name="Enquadramento" sheetId="16" r:id="rId21"/>
    <sheet name="Análise" sheetId="15" r:id="rId22"/>
    <sheet name="Relatório Pecuária" sheetId="33" state="hidden" r:id="rId23"/>
  </sheets>
  <externalReferences>
    <externalReference r:id="rId24"/>
    <externalReference r:id="rId25"/>
  </externalReferences>
  <definedNames>
    <definedName name="_xlnm._FilterDatabase" localSheetId="3" hidden="1">'Lista de Agências'!$A$4:$D$141</definedName>
    <definedName name="_xlnm.Print_Area" localSheetId="21">Análise!$A$1:$M$184</definedName>
    <definedName name="_xlnm.Print_Area" localSheetId="11">Apicultura!$A$1:$I$110</definedName>
    <definedName name="_xlnm.Print_Area" localSheetId="8">'Área não Financiada'!$A$1:$I$110</definedName>
    <definedName name="_xlnm.Print_Area" localSheetId="1">Checklist!$A$1:$C$73</definedName>
    <definedName name="_xlnm.Print_Area" localSheetId="10">'Ciclo Curto'!$A$1:$P$103</definedName>
    <definedName name="_xlnm.Print_Area" localSheetId="9">'Culturas Perenes'!$A$1:$I$110</definedName>
    <definedName name="_xlnm.Print_Area" localSheetId="18">Custos!$A$1:$F$327</definedName>
    <definedName name="_xlnm.Print_Area" localSheetId="2">'Dados Cadastrais'!$A$1:$K$116</definedName>
    <definedName name="_xlnm.Print_Area" localSheetId="7">'Declaração de Coordenadas'!$A$1:$J$50</definedName>
    <definedName name="_xlnm.Print_Area" localSheetId="4">'Descrição do Projeto'!$A$1:$C$70</definedName>
    <definedName name="_xlnm.Print_Area" localSheetId="20">Enquadramento!$A$1:$H$23</definedName>
    <definedName name="_xlnm.Print_Area" localSheetId="16">'Evolução do Rebanho'!$A$1:$Q$169</definedName>
    <definedName name="_xlnm.Print_Area" localSheetId="19">Garantias!$A$1:$I$73</definedName>
    <definedName name="_xlnm.Print_Area" localSheetId="14">'Indices Técnicos'!$A$1:$F$32</definedName>
    <definedName name="_xlnm.Print_Area" localSheetId="6">'Levantamento Patrimonial'!$A$1:$F$2045</definedName>
    <definedName name="_xlnm.Print_Area" localSheetId="0">'Menu Inicial'!$E$1:$R$28</definedName>
    <definedName name="_xlnm.Print_Area" localSheetId="5">Orçamento!$A$1:$H$100</definedName>
    <definedName name="_xlnm.Print_Area" localSheetId="13">Pecuária!$A$1:$G$114</definedName>
    <definedName name="_xlnm.Print_Area" localSheetId="12">Psicultura!$A$1:$I$110</definedName>
    <definedName name="_xlnm.Print_Area" localSheetId="17">'Receita Pecuária'!$A$1:$I$103</definedName>
    <definedName name="_xlnm.Print_Area" localSheetId="22">'Relatório Pecuária'!$A$1:$L$573</definedName>
    <definedName name="_xlnm.Print_Area" localSheetId="15">'Suporte Forrageiro'!$A$1:$J$142</definedName>
    <definedName name="Garantiareal">'[1]bancodedados - garantias'!$I$1:$K$1</definedName>
    <definedName name="posse">[2]BD1!$N$1:$N$6</definedName>
    <definedName name="Z_A6D2322D_229F_4D52_A2AA_C6012EABEAE5_.wvu.Cols" localSheetId="21" hidden="1">Análise!$O:$AM</definedName>
    <definedName name="Z_A6D2322D_229F_4D52_A2AA_C6012EABEAE5_.wvu.Cols" localSheetId="8" hidden="1">'Área não Financiada'!$I:$AG</definedName>
    <definedName name="Z_A6D2322D_229F_4D52_A2AA_C6012EABEAE5_.wvu.Cols" localSheetId="9" hidden="1">'Culturas Perenes'!$I:$AG</definedName>
    <definedName name="Z_A6D2322D_229F_4D52_A2AA_C6012EABEAE5_.wvu.Cols" localSheetId="18" hidden="1">Custos!$G:$S</definedName>
    <definedName name="Z_A6D2322D_229F_4D52_A2AA_C6012EABEAE5_.wvu.Cols" localSheetId="7" hidden="1">'Declaração de Coordenadas'!$E:$E</definedName>
    <definedName name="Z_A6D2322D_229F_4D52_A2AA_C6012EABEAE5_.wvu.Cols" localSheetId="5" hidden="1">Orçamento!$J:$V</definedName>
    <definedName name="Z_A6D2322D_229F_4D52_A2AA_C6012EABEAE5_.wvu.Cols" localSheetId="13" hidden="1">Pecuária!$L:$W</definedName>
    <definedName name="Z_A6D2322D_229F_4D52_A2AA_C6012EABEAE5_.wvu.FilterData" localSheetId="3" hidden="1">'Lista de Agências'!$A$4:$D$141</definedName>
    <definedName name="Z_A6D2322D_229F_4D52_A2AA_C6012EABEAE5_.wvu.PrintArea" localSheetId="2" hidden="1">'Dados Cadastrais'!$A$1:$J$66</definedName>
    <definedName name="Z_A6D2322D_229F_4D52_A2AA_C6012EABEAE5_.wvu.PrintArea" localSheetId="5" hidden="1">Orçamento!$A$1:$H$98</definedName>
    <definedName name="Z_A6D2322D_229F_4D52_A2AA_C6012EABEAE5_.wvu.Rows" localSheetId="21" hidden="1">Análise!#REF!,Análise!#REF!,Análise!#REF!,Análise!#REF!,Análise!#REF!,Análise!#REF!</definedName>
    <definedName name="Z_A6D2322D_229F_4D52_A2AA_C6012EABEAE5_.wvu.Rows" localSheetId="18" hidden="1">Custos!$14:$29,Custos!$36:$37</definedName>
    <definedName name="Z_A6D2322D_229F_4D52_A2AA_C6012EABEAE5_.wvu.Rows" localSheetId="2" hidden="1">'Dados Cadastrais'!$2:$2,'Dados Cadastrais'!#REF!,'Dados Cadastrais'!#REF!,'Dados Cadastrais'!$39:$41</definedName>
    <definedName name="Z_A6D2322D_229F_4D52_A2AA_C6012EABEAE5_.wvu.Rows" localSheetId="13" hidden="1">Pecuária!$2:$2,Pecuária!$93:$106</definedName>
  </definedNames>
  <calcPr calcId="152511"/>
  <customWorkbookViews>
    <customWorkbookView name="Wendel Miler Silva da Silva - Modo de exibição pessoal" guid="{A6D2322D-229F-4D52-A2AA-C6012EABEAE5}" mergeInterval="0" personalView="1" maximized="1" xWindow="-8" yWindow="-8" windowWidth="1616" windowHeight="876" tabRatio="754" activeSheetId="1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2" l="1"/>
  <c r="A19" i="32" l="1"/>
  <c r="F18" i="33"/>
  <c r="I269" i="33"/>
  <c r="B86" i="26"/>
  <c r="D86" i="26"/>
  <c r="F86" i="26"/>
  <c r="H86" i="26"/>
  <c r="H69" i="26"/>
  <c r="F69" i="26"/>
  <c r="D69" i="26"/>
  <c r="B69" i="26"/>
  <c r="B103" i="26"/>
  <c r="H103" i="26"/>
  <c r="F103" i="26"/>
  <c r="D103" i="26"/>
  <c r="E3" i="15"/>
  <c r="E2" i="15" s="1"/>
  <c r="G3" i="15"/>
  <c r="H3" i="15"/>
  <c r="F3" i="15"/>
  <c r="F2" i="15" s="1"/>
  <c r="F97" i="5"/>
  <c r="F90" i="5"/>
  <c r="F76" i="5"/>
  <c r="F77" i="5"/>
  <c r="F78" i="5"/>
  <c r="F79" i="5"/>
  <c r="F80" i="5"/>
  <c r="F81" i="5"/>
  <c r="F82" i="5"/>
  <c r="F83" i="5"/>
  <c r="F84" i="5"/>
  <c r="F85" i="5"/>
  <c r="F86" i="5"/>
  <c r="F87" i="5"/>
  <c r="F88" i="5"/>
  <c r="F89" i="5"/>
  <c r="F66" i="5"/>
  <c r="F67" i="5"/>
  <c r="F68" i="5"/>
  <c r="F69" i="5"/>
  <c r="F70" i="5"/>
  <c r="F71" i="5"/>
  <c r="F72" i="5"/>
  <c r="F73" i="5"/>
  <c r="F39" i="5"/>
  <c r="F12" i="5"/>
  <c r="F13" i="5"/>
  <c r="F14" i="5"/>
  <c r="F15" i="5"/>
  <c r="F16" i="5"/>
  <c r="F17" i="5"/>
  <c r="F18" i="5"/>
  <c r="F19" i="5"/>
  <c r="F20" i="5"/>
  <c r="F21" i="5"/>
  <c r="F22" i="5"/>
  <c r="F23" i="5"/>
  <c r="F24" i="5"/>
  <c r="F25" i="5"/>
  <c r="F26" i="5"/>
  <c r="F27" i="5"/>
  <c r="F28" i="5"/>
  <c r="F29" i="5"/>
  <c r="F30" i="5"/>
  <c r="F31" i="5"/>
  <c r="F32" i="5"/>
  <c r="F33" i="5"/>
  <c r="F34" i="5"/>
  <c r="F35" i="5"/>
  <c r="F36" i="5"/>
  <c r="F37" i="5"/>
  <c r="F38" i="5"/>
  <c r="F40" i="5"/>
  <c r="F41" i="5"/>
  <c r="F42" i="5"/>
  <c r="F43" i="5"/>
  <c r="F44" i="5"/>
  <c r="F45" i="5"/>
  <c r="F46" i="5"/>
  <c r="F47" i="5"/>
  <c r="F48" i="5"/>
  <c r="F49" i="5"/>
  <c r="F50" i="5"/>
  <c r="F51" i="5"/>
  <c r="F52" i="5"/>
  <c r="F53" i="5"/>
  <c r="E13" i="5"/>
  <c r="B109" i="34" l="1"/>
  <c r="A108" i="34"/>
  <c r="G106" i="34"/>
  <c r="E106" i="34"/>
  <c r="D106" i="34"/>
  <c r="B106" i="34"/>
  <c r="H103" i="34"/>
  <c r="G103" i="34"/>
  <c r="E103" i="34"/>
  <c r="D103" i="34"/>
  <c r="C103" i="34"/>
  <c r="B103" i="34"/>
  <c r="A102" i="34"/>
  <c r="A101" i="34"/>
  <c r="H100" i="34"/>
  <c r="G100" i="34"/>
  <c r="F100" i="34"/>
  <c r="E100" i="34"/>
  <c r="H92" i="34"/>
  <c r="F92" i="34"/>
  <c r="E92" i="34"/>
  <c r="C92" i="34"/>
  <c r="B92" i="34"/>
  <c r="I89" i="34"/>
  <c r="H89" i="34"/>
  <c r="F89" i="34"/>
  <c r="E89" i="34"/>
  <c r="D89" i="34"/>
  <c r="C89" i="34"/>
  <c r="I86" i="34"/>
  <c r="H86" i="34"/>
  <c r="G86" i="34"/>
  <c r="F86" i="34"/>
  <c r="B86" i="34"/>
  <c r="A84" i="34"/>
  <c r="I83" i="34"/>
  <c r="E83" i="34"/>
  <c r="C83" i="34"/>
  <c r="B83" i="34"/>
  <c r="I75" i="34"/>
  <c r="H75" i="34"/>
  <c r="G75" i="34"/>
  <c r="F75" i="34"/>
  <c r="E75" i="34"/>
  <c r="D75" i="34"/>
  <c r="C75" i="34"/>
  <c r="B75" i="34"/>
  <c r="I74" i="34"/>
  <c r="H74" i="34"/>
  <c r="G74" i="34"/>
  <c r="F74" i="34"/>
  <c r="E74" i="34"/>
  <c r="D74" i="34"/>
  <c r="C74" i="34"/>
  <c r="B74" i="34"/>
  <c r="A74" i="34"/>
  <c r="I73" i="34"/>
  <c r="H73" i="34"/>
  <c r="G73" i="34"/>
  <c r="F73" i="34"/>
  <c r="E73" i="34"/>
  <c r="D73" i="34"/>
  <c r="C73" i="34"/>
  <c r="B73" i="34"/>
  <c r="I72" i="34"/>
  <c r="H72" i="34"/>
  <c r="G72" i="34"/>
  <c r="F72" i="34"/>
  <c r="E72" i="34"/>
  <c r="D72" i="34"/>
  <c r="C72" i="34"/>
  <c r="B72" i="34"/>
  <c r="I71" i="34"/>
  <c r="H71" i="34"/>
  <c r="G71" i="34"/>
  <c r="F71" i="34"/>
  <c r="E71" i="34"/>
  <c r="D71" i="34"/>
  <c r="C71" i="34"/>
  <c r="B71" i="34"/>
  <c r="I70" i="34"/>
  <c r="H70" i="34"/>
  <c r="G70" i="34"/>
  <c r="F70" i="34"/>
  <c r="E70" i="34"/>
  <c r="D70" i="34"/>
  <c r="C70" i="34"/>
  <c r="B70" i="34"/>
  <c r="I69" i="34"/>
  <c r="H69" i="34"/>
  <c r="G69" i="34"/>
  <c r="F69" i="34"/>
  <c r="E69" i="34"/>
  <c r="D69" i="34"/>
  <c r="C69" i="34"/>
  <c r="B69" i="34"/>
  <c r="A69" i="34"/>
  <c r="I68" i="34"/>
  <c r="H68" i="34"/>
  <c r="G68" i="34"/>
  <c r="F68" i="34"/>
  <c r="E68" i="34"/>
  <c r="D68" i="34"/>
  <c r="C68" i="34"/>
  <c r="B68" i="34"/>
  <c r="A68" i="34"/>
  <c r="I67" i="34"/>
  <c r="H67" i="34"/>
  <c r="G67" i="34"/>
  <c r="F67" i="34"/>
  <c r="E67" i="34"/>
  <c r="D67" i="34"/>
  <c r="C67" i="34"/>
  <c r="B67" i="34"/>
  <c r="I66" i="34"/>
  <c r="H66" i="34"/>
  <c r="G66" i="34"/>
  <c r="F66" i="34"/>
  <c r="E66" i="34"/>
  <c r="D66" i="34"/>
  <c r="C66" i="34"/>
  <c r="B66" i="34"/>
  <c r="A66" i="34"/>
  <c r="I65" i="34"/>
  <c r="H65" i="34"/>
  <c r="G65" i="34"/>
  <c r="F65" i="34"/>
  <c r="E65" i="34"/>
  <c r="D65" i="34"/>
  <c r="C65" i="34"/>
  <c r="B65" i="34"/>
  <c r="I64" i="34"/>
  <c r="H64" i="34"/>
  <c r="G64" i="34"/>
  <c r="F64" i="34"/>
  <c r="E64" i="34"/>
  <c r="D64" i="34"/>
  <c r="C64" i="34"/>
  <c r="B64" i="34"/>
  <c r="A58" i="34"/>
  <c r="A109" i="34" s="1"/>
  <c r="A57" i="34"/>
  <c r="A91" i="34" s="1"/>
  <c r="A56" i="34"/>
  <c r="A73" i="34" s="1"/>
  <c r="A55" i="34"/>
  <c r="A106" i="34" s="1"/>
  <c r="A54" i="34"/>
  <c r="A105" i="34" s="1"/>
  <c r="A53" i="34"/>
  <c r="A87" i="34" s="1"/>
  <c r="A52" i="34"/>
  <c r="A103" i="34" s="1"/>
  <c r="A51" i="34"/>
  <c r="A85" i="34" s="1"/>
  <c r="A50" i="34"/>
  <c r="A67" i="34" s="1"/>
  <c r="A49" i="34"/>
  <c r="A83" i="34" s="1"/>
  <c r="A48" i="34"/>
  <c r="A99" i="34" s="1"/>
  <c r="A47" i="34"/>
  <c r="A98" i="34" s="1"/>
  <c r="C43" i="34"/>
  <c r="A43" i="34"/>
  <c r="I109" i="34" s="1"/>
  <c r="C42" i="34"/>
  <c r="A42" i="34"/>
  <c r="I108" i="34" s="1"/>
  <c r="C41" i="34"/>
  <c r="A41" i="34"/>
  <c r="G107" i="34" s="1"/>
  <c r="C40" i="34"/>
  <c r="A40" i="34"/>
  <c r="C106" i="34" s="1"/>
  <c r="C39" i="34"/>
  <c r="A39" i="34"/>
  <c r="I105" i="34" s="1"/>
  <c r="C38" i="34"/>
  <c r="A38" i="34"/>
  <c r="I104" i="34" s="1"/>
  <c r="C37" i="34"/>
  <c r="A37" i="34"/>
  <c r="F103" i="34" s="1"/>
  <c r="C36" i="34"/>
  <c r="A36" i="34"/>
  <c r="D102" i="34" s="1"/>
  <c r="C35" i="34"/>
  <c r="A35" i="34"/>
  <c r="I101" i="34" s="1"/>
  <c r="C34" i="34"/>
  <c r="A34" i="34"/>
  <c r="I100" i="34" s="1"/>
  <c r="C33" i="34"/>
  <c r="A33" i="34"/>
  <c r="G99" i="34" s="1"/>
  <c r="C32" i="34"/>
  <c r="A32" i="34"/>
  <c r="D98" i="34" s="1"/>
  <c r="C29" i="34"/>
  <c r="A29" i="34"/>
  <c r="D92" i="34" s="1"/>
  <c r="C28" i="34"/>
  <c r="A28" i="34"/>
  <c r="B91" i="34" s="1"/>
  <c r="C27" i="34"/>
  <c r="A27" i="34"/>
  <c r="I90" i="34" s="1"/>
  <c r="C26" i="34"/>
  <c r="A26" i="34"/>
  <c r="G89" i="34" s="1"/>
  <c r="C25" i="34"/>
  <c r="A25" i="34"/>
  <c r="E88" i="34" s="1"/>
  <c r="C24" i="34"/>
  <c r="A24" i="34"/>
  <c r="B87" i="34" s="1"/>
  <c r="C23" i="34"/>
  <c r="A23" i="34"/>
  <c r="E86" i="34" s="1"/>
  <c r="C22" i="34"/>
  <c r="A22" i="34"/>
  <c r="H85" i="34" s="1"/>
  <c r="C21" i="34"/>
  <c r="A21" i="34"/>
  <c r="E84" i="34" s="1"/>
  <c r="C20" i="34"/>
  <c r="A20" i="34"/>
  <c r="H83" i="34" s="1"/>
  <c r="C19" i="34"/>
  <c r="A19" i="34"/>
  <c r="I82" i="34" s="1"/>
  <c r="C18" i="34"/>
  <c r="A18" i="34"/>
  <c r="H81" i="34" s="1"/>
  <c r="G76" i="34" l="1"/>
  <c r="F82" i="34"/>
  <c r="C76" i="34"/>
  <c r="E76" i="34"/>
  <c r="G82" i="34"/>
  <c r="I76" i="34"/>
  <c r="H82" i="34"/>
  <c r="A65" i="34"/>
  <c r="A64" i="34"/>
  <c r="I81" i="34"/>
  <c r="F84" i="34"/>
  <c r="I85" i="34"/>
  <c r="C87" i="34"/>
  <c r="F88" i="34"/>
  <c r="C91" i="34"/>
  <c r="E98" i="34"/>
  <c r="H99" i="34"/>
  <c r="B101" i="34"/>
  <c r="E102" i="34"/>
  <c r="B105" i="34"/>
  <c r="H107" i="34"/>
  <c r="A82" i="34"/>
  <c r="D83" i="34"/>
  <c r="G84" i="34"/>
  <c r="A86" i="34"/>
  <c r="D87" i="34"/>
  <c r="G88" i="34"/>
  <c r="A90" i="34"/>
  <c r="D91" i="34"/>
  <c r="G92" i="34"/>
  <c r="F98" i="34"/>
  <c r="I99" i="34"/>
  <c r="C101" i="34"/>
  <c r="F102" i="34"/>
  <c r="I103" i="34"/>
  <c r="C105" i="34"/>
  <c r="F106" i="34"/>
  <c r="I107" i="34"/>
  <c r="C109" i="34"/>
  <c r="A72" i="34"/>
  <c r="G98" i="34"/>
  <c r="D101" i="34"/>
  <c r="A104" i="34"/>
  <c r="D105" i="34"/>
  <c r="D109" i="34"/>
  <c r="A100" i="34"/>
  <c r="A71" i="34"/>
  <c r="A75" i="34"/>
  <c r="C82" i="34"/>
  <c r="F83" i="34"/>
  <c r="I84" i="34"/>
  <c r="C86" i="34"/>
  <c r="F87" i="34"/>
  <c r="I88" i="34"/>
  <c r="C90" i="34"/>
  <c r="F91" i="34"/>
  <c r="I92" i="34"/>
  <c r="H98" i="34"/>
  <c r="B100" i="34"/>
  <c r="E101" i="34"/>
  <c r="H102" i="34"/>
  <c r="B104" i="34"/>
  <c r="E105" i="34"/>
  <c r="H106" i="34"/>
  <c r="B108" i="34"/>
  <c r="E109" i="34"/>
  <c r="E87" i="34"/>
  <c r="H88" i="34"/>
  <c r="E91" i="34"/>
  <c r="G102" i="34"/>
  <c r="A81" i="34"/>
  <c r="D82" i="34"/>
  <c r="G83" i="34"/>
  <c r="D86" i="34"/>
  <c r="G87" i="34"/>
  <c r="A89" i="34"/>
  <c r="D90" i="34"/>
  <c r="G91" i="34"/>
  <c r="I98" i="34"/>
  <c r="C100" i="34"/>
  <c r="F101" i="34"/>
  <c r="I102" i="34"/>
  <c r="C104" i="34"/>
  <c r="F105" i="34"/>
  <c r="I106" i="34"/>
  <c r="C108" i="34"/>
  <c r="F109" i="34"/>
  <c r="B82" i="34"/>
  <c r="H84" i="34"/>
  <c r="B90" i="34"/>
  <c r="B81" i="34"/>
  <c r="E82" i="34"/>
  <c r="B85" i="34"/>
  <c r="H87" i="34"/>
  <c r="B89" i="34"/>
  <c r="E90" i="34"/>
  <c r="H91" i="34"/>
  <c r="D100" i="34"/>
  <c r="G101" i="34"/>
  <c r="D104" i="34"/>
  <c r="G105" i="34"/>
  <c r="A107" i="34"/>
  <c r="D108" i="34"/>
  <c r="G109" i="34"/>
  <c r="A70" i="34"/>
  <c r="C81" i="34"/>
  <c r="C85" i="34"/>
  <c r="I87" i="34"/>
  <c r="F90" i="34"/>
  <c r="I91" i="34"/>
  <c r="B99" i="34"/>
  <c r="H101" i="34"/>
  <c r="E104" i="34"/>
  <c r="H105" i="34"/>
  <c r="B107" i="34"/>
  <c r="E108" i="34"/>
  <c r="H109" i="34"/>
  <c r="D81" i="34"/>
  <c r="D85" i="34"/>
  <c r="A88" i="34"/>
  <c r="G90" i="34"/>
  <c r="A92" i="34"/>
  <c r="C99" i="34"/>
  <c r="F104" i="34"/>
  <c r="C107" i="34"/>
  <c r="F108" i="34"/>
  <c r="E81" i="34"/>
  <c r="B84" i="34"/>
  <c r="E85" i="34"/>
  <c r="B88" i="34"/>
  <c r="H90" i="34"/>
  <c r="D99" i="34"/>
  <c r="G104" i="34"/>
  <c r="D107" i="34"/>
  <c r="G108" i="34"/>
  <c r="F81" i="34"/>
  <c r="C84" i="34"/>
  <c r="F85" i="34"/>
  <c r="C88" i="34"/>
  <c r="B98" i="34"/>
  <c r="E99" i="34"/>
  <c r="B102" i="34"/>
  <c r="E107" i="34"/>
  <c r="H108" i="34"/>
  <c r="H104" i="34"/>
  <c r="G81" i="34"/>
  <c r="D84" i="34"/>
  <c r="G85" i="34"/>
  <c r="D88" i="34"/>
  <c r="C98" i="34"/>
  <c r="F99" i="34"/>
  <c r="C102" i="34"/>
  <c r="F107" i="34"/>
  <c r="E517" i="33"/>
  <c r="G517" i="33"/>
  <c r="I517" i="33"/>
  <c r="K517" i="33"/>
  <c r="C93" i="34" l="1"/>
  <c r="I110" i="34"/>
  <c r="G110" i="34"/>
  <c r="G93" i="34"/>
  <c r="E93" i="34"/>
  <c r="C110" i="34"/>
  <c r="E110" i="34"/>
  <c r="I93" i="34"/>
  <c r="E484" i="33"/>
  <c r="B465" i="33"/>
  <c r="C465" i="33"/>
  <c r="D465" i="33"/>
  <c r="E465" i="33"/>
  <c r="H465" i="33"/>
  <c r="I465" i="33"/>
  <c r="F466" i="33"/>
  <c r="F467" i="33"/>
  <c r="F468" i="33"/>
  <c r="F469" i="33"/>
  <c r="F470" i="33"/>
  <c r="F471" i="33"/>
  <c r="F472" i="33"/>
  <c r="F473" i="33"/>
  <c r="F474" i="33"/>
  <c r="F475" i="33"/>
  <c r="F476" i="33"/>
  <c r="F477" i="33"/>
  <c r="E478" i="33"/>
  <c r="F478" i="33"/>
  <c r="G478" i="33"/>
  <c r="H478" i="33"/>
  <c r="I478" i="33"/>
  <c r="J478" i="33"/>
  <c r="K478" i="33"/>
  <c r="L478" i="33"/>
  <c r="A478" i="33"/>
  <c r="A465" i="33"/>
  <c r="I316" i="33"/>
  <c r="H317" i="33"/>
  <c r="I317" i="33"/>
  <c r="J317" i="33"/>
  <c r="H318" i="33"/>
  <c r="I318" i="33"/>
  <c r="J318" i="33"/>
  <c r="H319" i="33"/>
  <c r="I319" i="33"/>
  <c r="J319" i="33"/>
  <c r="H320" i="33"/>
  <c r="I320" i="33"/>
  <c r="J320" i="33"/>
  <c r="H321" i="33"/>
  <c r="I321" i="33"/>
  <c r="J321" i="33"/>
  <c r="H322" i="33"/>
  <c r="I322" i="33"/>
  <c r="J322" i="33"/>
  <c r="H323" i="33"/>
  <c r="I323" i="33"/>
  <c r="J323" i="33"/>
  <c r="H324" i="33"/>
  <c r="I324" i="33"/>
  <c r="J324" i="33"/>
  <c r="H325" i="33"/>
  <c r="I325" i="33"/>
  <c r="J325" i="33"/>
  <c r="H326" i="33"/>
  <c r="I326" i="33"/>
  <c r="J326" i="33"/>
  <c r="H327" i="33"/>
  <c r="I327" i="33"/>
  <c r="J327" i="33"/>
  <c r="H328" i="33"/>
  <c r="I328" i="33"/>
  <c r="J328" i="33"/>
  <c r="H329" i="33"/>
  <c r="I329" i="33"/>
  <c r="J329" i="33"/>
  <c r="H330" i="33"/>
  <c r="I330" i="33"/>
  <c r="J330" i="33"/>
  <c r="H331" i="33"/>
  <c r="I331" i="33"/>
  <c r="J331" i="33"/>
  <c r="H332" i="33"/>
  <c r="I332" i="33"/>
  <c r="J332" i="33"/>
  <c r="G317" i="33"/>
  <c r="G318" i="33"/>
  <c r="G319" i="33"/>
  <c r="G320" i="33"/>
  <c r="G321" i="33"/>
  <c r="G322" i="33"/>
  <c r="G323" i="33"/>
  <c r="G324" i="33"/>
  <c r="G325" i="33"/>
  <c r="G326" i="33"/>
  <c r="G327" i="33"/>
  <c r="G328" i="33"/>
  <c r="G329" i="33"/>
  <c r="G330" i="33"/>
  <c r="G331" i="33"/>
  <c r="G332" i="33"/>
  <c r="G316" i="33"/>
  <c r="A318" i="33"/>
  <c r="A319" i="33"/>
  <c r="A320" i="33"/>
  <c r="A321" i="33"/>
  <c r="A322" i="33"/>
  <c r="A323" i="33"/>
  <c r="A324" i="33"/>
  <c r="A325" i="33"/>
  <c r="A326" i="33"/>
  <c r="A327" i="33"/>
  <c r="A328" i="33"/>
  <c r="A329" i="33"/>
  <c r="A330" i="33"/>
  <c r="A331" i="33"/>
  <c r="A332" i="33"/>
  <c r="A316" i="33"/>
  <c r="J269" i="33"/>
  <c r="F65" i="33" l="1"/>
  <c r="G144" i="33"/>
  <c r="H144" i="33"/>
  <c r="I144" i="33"/>
  <c r="J144" i="33"/>
  <c r="G145" i="33"/>
  <c r="H145" i="33"/>
  <c r="I145" i="33"/>
  <c r="J145" i="33"/>
  <c r="G148" i="33"/>
  <c r="H148" i="33"/>
  <c r="I148" i="33"/>
  <c r="J148" i="33"/>
  <c r="G136" i="33"/>
  <c r="H136" i="33"/>
  <c r="I136" i="33"/>
  <c r="J136" i="33"/>
  <c r="G121" i="33"/>
  <c r="A125" i="33"/>
  <c r="A126" i="33"/>
  <c r="G126" i="33"/>
  <c r="A121" i="33"/>
  <c r="H121" i="33"/>
  <c r="I121" i="33"/>
  <c r="J121" i="33"/>
  <c r="K121" i="33"/>
  <c r="L121" i="33"/>
  <c r="A122" i="33"/>
  <c r="A123" i="33"/>
  <c r="H123" i="33"/>
  <c r="I123" i="33"/>
  <c r="J123" i="33"/>
  <c r="K123" i="33"/>
  <c r="L123" i="33"/>
  <c r="A124" i="33"/>
  <c r="A113" i="33"/>
  <c r="A114" i="33"/>
  <c r="G114" i="33"/>
  <c r="H114" i="33"/>
  <c r="G115" i="33"/>
  <c r="H115" i="33"/>
  <c r="I115" i="33"/>
  <c r="J115" i="33"/>
  <c r="K115" i="33"/>
  <c r="L115" i="33"/>
  <c r="A116" i="33"/>
  <c r="G116" i="33"/>
  <c r="H116" i="33"/>
  <c r="I116" i="33"/>
  <c r="J116" i="33"/>
  <c r="K116" i="33"/>
  <c r="L116" i="33"/>
  <c r="A117" i="33"/>
  <c r="G117" i="33"/>
  <c r="H117" i="33"/>
  <c r="I117" i="33"/>
  <c r="J117" i="33"/>
  <c r="K117" i="33"/>
  <c r="L117" i="33"/>
  <c r="A118" i="33"/>
  <c r="G118" i="33"/>
  <c r="H118" i="33"/>
  <c r="I118" i="33"/>
  <c r="J118" i="33"/>
  <c r="K118" i="33"/>
  <c r="L118" i="33"/>
  <c r="A119" i="33"/>
  <c r="H119" i="33"/>
  <c r="I119" i="33"/>
  <c r="J119" i="33"/>
  <c r="K119" i="33"/>
  <c r="L119" i="33"/>
  <c r="A120" i="33"/>
  <c r="A108" i="33"/>
  <c r="A111" i="33"/>
  <c r="A112" i="33"/>
  <c r="A110" i="33"/>
  <c r="G111" i="33"/>
  <c r="L110" i="33"/>
  <c r="G110" i="33"/>
  <c r="E57" i="5"/>
  <c r="F57" i="5"/>
  <c r="G57" i="5" s="1"/>
  <c r="E58" i="5"/>
  <c r="F58" i="5" s="1"/>
  <c r="E59" i="5"/>
  <c r="F59" i="5" s="1"/>
  <c r="E60" i="5"/>
  <c r="F60" i="5" s="1"/>
  <c r="E61" i="5"/>
  <c r="I210" i="33" s="1"/>
  <c r="F61" i="5"/>
  <c r="G61" i="5" s="1"/>
  <c r="E62" i="5"/>
  <c r="F62" i="5" s="1"/>
  <c r="J211" i="33" s="1"/>
  <c r="E63" i="5"/>
  <c r="F63" i="5" s="1"/>
  <c r="A203" i="33"/>
  <c r="L203" i="33"/>
  <c r="A204" i="33"/>
  <c r="F204" i="33"/>
  <c r="G204" i="33"/>
  <c r="H204" i="33"/>
  <c r="L204" i="33"/>
  <c r="A205" i="33"/>
  <c r="F205" i="33"/>
  <c r="G205" i="33"/>
  <c r="H205" i="33"/>
  <c r="L205" i="33"/>
  <c r="A206" i="33"/>
  <c r="F206" i="33"/>
  <c r="G206" i="33"/>
  <c r="H206" i="33"/>
  <c r="L206" i="33"/>
  <c r="A207" i="33"/>
  <c r="F207" i="33"/>
  <c r="G207" i="33"/>
  <c r="H207" i="33"/>
  <c r="L207" i="33"/>
  <c r="A208" i="33"/>
  <c r="F208" i="33"/>
  <c r="G208" i="33"/>
  <c r="H208" i="33"/>
  <c r="L208" i="33"/>
  <c r="A209" i="33"/>
  <c r="F209" i="33"/>
  <c r="G209" i="33"/>
  <c r="H209" i="33"/>
  <c r="L209" i="33"/>
  <c r="A210" i="33"/>
  <c r="F210" i="33"/>
  <c r="G210" i="33"/>
  <c r="H210" i="33"/>
  <c r="L210" i="33"/>
  <c r="A211" i="33"/>
  <c r="F211" i="33"/>
  <c r="G211" i="33"/>
  <c r="H211" i="33"/>
  <c r="L211" i="33"/>
  <c r="A212" i="33"/>
  <c r="F212" i="33"/>
  <c r="G212" i="33"/>
  <c r="H212" i="33"/>
  <c r="L212" i="33"/>
  <c r="A213" i="33"/>
  <c r="L213" i="33"/>
  <c r="A214" i="33"/>
  <c r="F214" i="33"/>
  <c r="G214" i="33"/>
  <c r="H214" i="33"/>
  <c r="L214" i="33"/>
  <c r="A215" i="33"/>
  <c r="F215" i="33"/>
  <c r="G215" i="33"/>
  <c r="H215" i="33"/>
  <c r="L215" i="33"/>
  <c r="A216" i="33"/>
  <c r="F216" i="33"/>
  <c r="G216" i="33"/>
  <c r="H216" i="33"/>
  <c r="L216" i="33"/>
  <c r="A217" i="33"/>
  <c r="F217" i="33"/>
  <c r="G217" i="33"/>
  <c r="H217" i="33"/>
  <c r="L217" i="33"/>
  <c r="A218" i="33"/>
  <c r="F218" i="33"/>
  <c r="G218" i="33"/>
  <c r="H218" i="33"/>
  <c r="L218" i="33"/>
  <c r="A219" i="33"/>
  <c r="F219" i="33"/>
  <c r="G219" i="33"/>
  <c r="H219" i="33"/>
  <c r="L219" i="33"/>
  <c r="A220" i="33"/>
  <c r="F220" i="33"/>
  <c r="G220" i="33"/>
  <c r="H220" i="33"/>
  <c r="L220" i="33"/>
  <c r="A221" i="33"/>
  <c r="F221" i="33"/>
  <c r="G221" i="33"/>
  <c r="H221" i="33"/>
  <c r="L221" i="33"/>
  <c r="A222" i="33"/>
  <c r="F222" i="33"/>
  <c r="G222" i="33"/>
  <c r="H222" i="33"/>
  <c r="L222" i="33"/>
  <c r="A223" i="33"/>
  <c r="L223" i="33"/>
  <c r="A224" i="33"/>
  <c r="F224" i="33"/>
  <c r="G224" i="33"/>
  <c r="H224" i="33"/>
  <c r="L224" i="33"/>
  <c r="A225" i="33"/>
  <c r="F225" i="33"/>
  <c r="G225" i="33"/>
  <c r="H225" i="33"/>
  <c r="L225" i="33"/>
  <c r="A226" i="33"/>
  <c r="F226" i="33"/>
  <c r="G226" i="33"/>
  <c r="H226" i="33"/>
  <c r="L226" i="33"/>
  <c r="A227" i="33"/>
  <c r="F227" i="33"/>
  <c r="G227" i="33"/>
  <c r="H227" i="33"/>
  <c r="L227" i="33"/>
  <c r="A228" i="33"/>
  <c r="F228" i="33"/>
  <c r="G228" i="33"/>
  <c r="H228" i="33"/>
  <c r="L228" i="33"/>
  <c r="A229" i="33"/>
  <c r="F229" i="33"/>
  <c r="G229" i="33"/>
  <c r="H229" i="33"/>
  <c r="L229" i="33"/>
  <c r="A230" i="33"/>
  <c r="F230" i="33"/>
  <c r="G230" i="33"/>
  <c r="H230" i="33"/>
  <c r="L230" i="33"/>
  <c r="A231" i="33"/>
  <c r="F231" i="33"/>
  <c r="G231" i="33"/>
  <c r="H231" i="33"/>
  <c r="L231" i="33"/>
  <c r="A232" i="33"/>
  <c r="F232" i="33"/>
  <c r="G232" i="33"/>
  <c r="H232" i="33"/>
  <c r="L232" i="33"/>
  <c r="A233" i="33"/>
  <c r="F233" i="33"/>
  <c r="G233" i="33"/>
  <c r="H233" i="33"/>
  <c r="L233" i="33"/>
  <c r="A234" i="33"/>
  <c r="F234" i="33"/>
  <c r="G234" i="33"/>
  <c r="H234" i="33"/>
  <c r="L234" i="33"/>
  <c r="A235" i="33"/>
  <c r="F235" i="33"/>
  <c r="G235" i="33"/>
  <c r="H235" i="33"/>
  <c r="L235" i="33"/>
  <c r="A236" i="33"/>
  <c r="F236" i="33"/>
  <c r="G236" i="33"/>
  <c r="H236" i="33"/>
  <c r="L236" i="33"/>
  <c r="A237" i="33"/>
  <c r="F237" i="33"/>
  <c r="G237" i="33"/>
  <c r="H237" i="33"/>
  <c r="L237" i="33"/>
  <c r="A238" i="33"/>
  <c r="F238" i="33"/>
  <c r="G238" i="33"/>
  <c r="H238" i="33"/>
  <c r="L238" i="33"/>
  <c r="A239" i="33"/>
  <c r="F239" i="33"/>
  <c r="G239" i="33"/>
  <c r="H239" i="33"/>
  <c r="L239" i="33"/>
  <c r="A240" i="33"/>
  <c r="L240" i="33"/>
  <c r="L241" i="33"/>
  <c r="L242" i="33"/>
  <c r="L243" i="33"/>
  <c r="L244" i="33"/>
  <c r="L245" i="33"/>
  <c r="A246" i="33"/>
  <c r="F246" i="33"/>
  <c r="G246" i="33"/>
  <c r="H246" i="33"/>
  <c r="L246" i="33"/>
  <c r="A247" i="33"/>
  <c r="L247" i="33"/>
  <c r="A161" i="33"/>
  <c r="A162" i="33"/>
  <c r="A163" i="33"/>
  <c r="A164" i="33"/>
  <c r="A165" i="33"/>
  <c r="A166" i="33"/>
  <c r="A167" i="33"/>
  <c r="A168" i="33"/>
  <c r="A169" i="33"/>
  <c r="A170" i="33"/>
  <c r="A171" i="33"/>
  <c r="A172" i="33"/>
  <c r="A173" i="33"/>
  <c r="A174" i="33"/>
  <c r="A175" i="33"/>
  <c r="A176" i="33"/>
  <c r="A177" i="33"/>
  <c r="A178" i="33"/>
  <c r="A179" i="33"/>
  <c r="A180" i="33"/>
  <c r="A181" i="33"/>
  <c r="A182" i="33"/>
  <c r="A183" i="33"/>
  <c r="A184" i="33"/>
  <c r="A185" i="33"/>
  <c r="A186" i="33"/>
  <c r="A187" i="33"/>
  <c r="A188" i="33"/>
  <c r="A189" i="33"/>
  <c r="A190" i="33"/>
  <c r="A191" i="33"/>
  <c r="A192" i="33"/>
  <c r="A193" i="33"/>
  <c r="A194" i="33"/>
  <c r="A195" i="33"/>
  <c r="A196" i="33"/>
  <c r="A197" i="33"/>
  <c r="A198" i="33"/>
  <c r="A199" i="33"/>
  <c r="A200" i="33"/>
  <c r="A201" i="33"/>
  <c r="A202" i="33"/>
  <c r="A160" i="33"/>
  <c r="F160" i="33"/>
  <c r="F161" i="33"/>
  <c r="G161" i="33"/>
  <c r="H161" i="33"/>
  <c r="F162" i="33"/>
  <c r="G162" i="33"/>
  <c r="H162" i="33"/>
  <c r="F163" i="33"/>
  <c r="G163" i="33"/>
  <c r="H163" i="33"/>
  <c r="F164" i="33"/>
  <c r="G164" i="33"/>
  <c r="H164" i="33"/>
  <c r="F165" i="33"/>
  <c r="G165" i="33"/>
  <c r="H165" i="33"/>
  <c r="F166" i="33"/>
  <c r="G166" i="33"/>
  <c r="H166" i="33"/>
  <c r="F167" i="33"/>
  <c r="G167" i="33"/>
  <c r="H167" i="33"/>
  <c r="F168" i="33"/>
  <c r="G168" i="33"/>
  <c r="H168" i="33"/>
  <c r="F169" i="33"/>
  <c r="G169" i="33"/>
  <c r="H169" i="33"/>
  <c r="F170" i="33"/>
  <c r="G170" i="33"/>
  <c r="H170" i="33"/>
  <c r="F171" i="33"/>
  <c r="G171" i="33"/>
  <c r="H171" i="33"/>
  <c r="F172" i="33"/>
  <c r="G172" i="33"/>
  <c r="H172" i="33"/>
  <c r="F173" i="33"/>
  <c r="G173" i="33"/>
  <c r="H173" i="33"/>
  <c r="F174" i="33"/>
  <c r="G174" i="33"/>
  <c r="H174" i="33"/>
  <c r="F175" i="33"/>
  <c r="G175" i="33"/>
  <c r="H175" i="33"/>
  <c r="F176" i="33"/>
  <c r="G176" i="33"/>
  <c r="H176" i="33"/>
  <c r="F177" i="33"/>
  <c r="G177" i="33"/>
  <c r="H177" i="33"/>
  <c r="F178" i="33"/>
  <c r="G178" i="33"/>
  <c r="H178" i="33"/>
  <c r="F179" i="33"/>
  <c r="G179" i="33"/>
  <c r="H179" i="33"/>
  <c r="F180" i="33"/>
  <c r="G180" i="33"/>
  <c r="H180" i="33"/>
  <c r="F181" i="33"/>
  <c r="G181" i="33"/>
  <c r="H181" i="33"/>
  <c r="F182" i="33"/>
  <c r="G182" i="33"/>
  <c r="H182" i="33"/>
  <c r="F183" i="33"/>
  <c r="G183" i="33"/>
  <c r="H183" i="33"/>
  <c r="F184" i="33"/>
  <c r="G184" i="33"/>
  <c r="H184" i="33"/>
  <c r="F185" i="33"/>
  <c r="G185" i="33"/>
  <c r="H185" i="33"/>
  <c r="F186" i="33"/>
  <c r="G186" i="33"/>
  <c r="H186" i="33"/>
  <c r="F187" i="33"/>
  <c r="G187" i="33"/>
  <c r="H187" i="33"/>
  <c r="F188" i="33"/>
  <c r="G188" i="33"/>
  <c r="H188" i="33"/>
  <c r="F189" i="33"/>
  <c r="G189" i="33"/>
  <c r="H189" i="33"/>
  <c r="F190" i="33"/>
  <c r="G190" i="33"/>
  <c r="H190" i="33"/>
  <c r="F191" i="33"/>
  <c r="G191" i="33"/>
  <c r="H191" i="33"/>
  <c r="F192" i="33"/>
  <c r="G192" i="33"/>
  <c r="H192" i="33"/>
  <c r="F193" i="33"/>
  <c r="G193" i="33"/>
  <c r="H193" i="33"/>
  <c r="F194" i="33"/>
  <c r="G194" i="33"/>
  <c r="H194" i="33"/>
  <c r="F195" i="33"/>
  <c r="G195" i="33"/>
  <c r="H195" i="33"/>
  <c r="F196" i="33"/>
  <c r="G196" i="33"/>
  <c r="H196" i="33"/>
  <c r="F197" i="33"/>
  <c r="G197" i="33"/>
  <c r="H197" i="33"/>
  <c r="F198" i="33"/>
  <c r="G198" i="33"/>
  <c r="H198" i="33"/>
  <c r="F199" i="33"/>
  <c r="G199" i="33"/>
  <c r="H199" i="33"/>
  <c r="F200" i="33"/>
  <c r="G200" i="33"/>
  <c r="H200" i="33"/>
  <c r="F201" i="33"/>
  <c r="G201" i="33"/>
  <c r="H201" i="33"/>
  <c r="F202" i="33"/>
  <c r="G202" i="33"/>
  <c r="H202" i="33"/>
  <c r="G160" i="33"/>
  <c r="H160" i="33"/>
  <c r="L160" i="33"/>
  <c r="L161" i="33"/>
  <c r="L162" i="33"/>
  <c r="L163" i="33"/>
  <c r="L164" i="33"/>
  <c r="L165" i="33"/>
  <c r="L166" i="33"/>
  <c r="L167" i="33"/>
  <c r="L168" i="33"/>
  <c r="L169" i="33"/>
  <c r="L170" i="33"/>
  <c r="L171" i="33"/>
  <c r="L172" i="33"/>
  <c r="L173" i="33"/>
  <c r="L174" i="33"/>
  <c r="L175" i="33"/>
  <c r="L176" i="33"/>
  <c r="L177" i="33"/>
  <c r="L178" i="33"/>
  <c r="L179" i="33"/>
  <c r="L180" i="33"/>
  <c r="L181" i="33"/>
  <c r="L182" i="33"/>
  <c r="L183" i="33"/>
  <c r="L184" i="33"/>
  <c r="L185" i="33"/>
  <c r="L186" i="33"/>
  <c r="L187" i="33"/>
  <c r="L188" i="33"/>
  <c r="L189" i="33"/>
  <c r="L190" i="33"/>
  <c r="L191" i="33"/>
  <c r="L192" i="33"/>
  <c r="L193" i="33"/>
  <c r="L194" i="33"/>
  <c r="L195" i="33"/>
  <c r="L196" i="33"/>
  <c r="L197" i="33"/>
  <c r="L198" i="33"/>
  <c r="L199" i="33"/>
  <c r="L200" i="33"/>
  <c r="L201" i="33"/>
  <c r="L202" i="33"/>
  <c r="L159" i="33"/>
  <c r="F55" i="33"/>
  <c r="I207" i="33" l="1"/>
  <c r="I212" i="33"/>
  <c r="I209" i="33"/>
  <c r="J212" i="33"/>
  <c r="G63" i="5"/>
  <c r="K212" i="33" s="1"/>
  <c r="J209" i="33"/>
  <c r="G60" i="5"/>
  <c r="K209" i="33" s="1"/>
  <c r="J208" i="33"/>
  <c r="G59" i="5"/>
  <c r="K208" i="33" s="1"/>
  <c r="G62" i="5"/>
  <c r="K211" i="33" s="1"/>
  <c r="G58" i="5"/>
  <c r="K207" i="33" s="1"/>
  <c r="K206" i="33"/>
  <c r="J206" i="33"/>
  <c r="J210" i="33"/>
  <c r="K210" i="33"/>
  <c r="I211" i="33"/>
  <c r="I208" i="33"/>
  <c r="I206" i="33"/>
  <c r="J207" i="33"/>
  <c r="F60" i="33"/>
  <c r="F61" i="33"/>
  <c r="F62" i="33"/>
  <c r="F63" i="33"/>
  <c r="F64" i="33"/>
  <c r="F66" i="33"/>
  <c r="F67" i="33"/>
  <c r="F68" i="33"/>
  <c r="F69" i="33"/>
  <c r="F70" i="33"/>
  <c r="F59" i="33"/>
  <c r="F51" i="33"/>
  <c r="F52" i="33"/>
  <c r="F53" i="33"/>
  <c r="F54" i="33"/>
  <c r="F56" i="33"/>
  <c r="F57" i="33"/>
  <c r="F50" i="33"/>
  <c r="F38" i="33"/>
  <c r="F39" i="33"/>
  <c r="F40" i="33"/>
  <c r="F41" i="33"/>
  <c r="F42" i="33"/>
  <c r="F43" i="33"/>
  <c r="F44" i="33"/>
  <c r="F45" i="33"/>
  <c r="F46" i="33"/>
  <c r="F47" i="33"/>
  <c r="F48" i="33"/>
  <c r="F37" i="33"/>
  <c r="F19" i="33"/>
  <c r="F20" i="33"/>
  <c r="F21" i="33"/>
  <c r="F22" i="33"/>
  <c r="F23" i="33"/>
  <c r="F24" i="33"/>
  <c r="F25" i="33"/>
  <c r="F26" i="33"/>
  <c r="F27" i="33"/>
  <c r="F28" i="33"/>
  <c r="F29" i="33"/>
  <c r="F30" i="33"/>
  <c r="F31" i="33"/>
  <c r="F32" i="33"/>
  <c r="F33" i="33"/>
  <c r="F34" i="33"/>
  <c r="F35" i="33"/>
  <c r="F17" i="33"/>
  <c r="O102" i="32" l="1"/>
  <c r="P102" i="32" s="1"/>
  <c r="B102" i="32"/>
  <c r="O101" i="32"/>
  <c r="P101" i="32" s="1"/>
  <c r="B101" i="32"/>
  <c r="O100" i="32"/>
  <c r="P100" i="32" s="1"/>
  <c r="B100" i="32"/>
  <c r="O99" i="32"/>
  <c r="B99" i="32"/>
  <c r="O94" i="32"/>
  <c r="P94" i="32" s="1"/>
  <c r="B94" i="32"/>
  <c r="O93" i="32"/>
  <c r="P93" i="32" s="1"/>
  <c r="B93" i="32"/>
  <c r="O92" i="32"/>
  <c r="P92" i="32" s="1"/>
  <c r="B92" i="32"/>
  <c r="O91" i="32"/>
  <c r="B91" i="32"/>
  <c r="O86" i="32"/>
  <c r="P86" i="32" s="1"/>
  <c r="B86" i="32"/>
  <c r="O85" i="32"/>
  <c r="P85" i="32" s="1"/>
  <c r="B85" i="32"/>
  <c r="O84" i="32"/>
  <c r="P84" i="32" s="1"/>
  <c r="B84" i="32"/>
  <c r="O83" i="32"/>
  <c r="O78" i="32"/>
  <c r="P78" i="32" s="1"/>
  <c r="B78" i="32"/>
  <c r="O77" i="32"/>
  <c r="P77" i="32" s="1"/>
  <c r="B77" i="32"/>
  <c r="O76" i="32"/>
  <c r="P76" i="32" s="1"/>
  <c r="B76" i="32"/>
  <c r="O75" i="32"/>
  <c r="B75" i="32"/>
  <c r="O70" i="32"/>
  <c r="P70" i="32" s="1"/>
  <c r="B70" i="32"/>
  <c r="O69" i="32"/>
  <c r="P69" i="32" s="1"/>
  <c r="B69" i="32"/>
  <c r="O68" i="32"/>
  <c r="B68" i="32"/>
  <c r="O67" i="32"/>
  <c r="P67" i="32" s="1"/>
  <c r="B67" i="32"/>
  <c r="O62" i="32"/>
  <c r="P62" i="32" s="1"/>
  <c r="B62" i="32"/>
  <c r="O61" i="32"/>
  <c r="P61" i="32" s="1"/>
  <c r="B61" i="32"/>
  <c r="O60" i="32"/>
  <c r="P60" i="32" s="1"/>
  <c r="B60" i="32"/>
  <c r="O59" i="32"/>
  <c r="B59" i="32"/>
  <c r="O54" i="32"/>
  <c r="P54" i="32" s="1"/>
  <c r="B54" i="32"/>
  <c r="O53" i="32"/>
  <c r="P53" i="32" s="1"/>
  <c r="B53" i="32"/>
  <c r="O52" i="32"/>
  <c r="P52" i="32" s="1"/>
  <c r="B52" i="32"/>
  <c r="O51" i="32"/>
  <c r="P51" i="32" s="1"/>
  <c r="B51" i="32"/>
  <c r="O46" i="32"/>
  <c r="P46" i="32" s="1"/>
  <c r="B46" i="32"/>
  <c r="O45" i="32"/>
  <c r="P45" i="32" s="1"/>
  <c r="B45" i="32"/>
  <c r="O44" i="32"/>
  <c r="P44" i="32" s="1"/>
  <c r="B44" i="32"/>
  <c r="O43" i="32"/>
  <c r="B43" i="32"/>
  <c r="O38" i="32"/>
  <c r="P38" i="32" s="1"/>
  <c r="B38" i="32"/>
  <c r="O37" i="32"/>
  <c r="P37" i="32" s="1"/>
  <c r="B37" i="32"/>
  <c r="O36" i="32"/>
  <c r="P36" i="32" s="1"/>
  <c r="B36" i="32"/>
  <c r="O35" i="32"/>
  <c r="B35" i="32"/>
  <c r="O30" i="32"/>
  <c r="P30" i="32" s="1"/>
  <c r="B30" i="32"/>
  <c r="O29" i="32"/>
  <c r="P29" i="32" s="1"/>
  <c r="B29" i="32"/>
  <c r="O28" i="32"/>
  <c r="P28" i="32" s="1"/>
  <c r="B28" i="32"/>
  <c r="O27" i="32"/>
  <c r="B27" i="32"/>
  <c r="O22" i="32"/>
  <c r="P22" i="32" s="1"/>
  <c r="B22" i="32"/>
  <c r="A22" i="32"/>
  <c r="A30" i="32" s="1"/>
  <c r="A38" i="32" s="1"/>
  <c r="A46" i="32" s="1"/>
  <c r="A54" i="32" s="1"/>
  <c r="A62" i="32" s="1"/>
  <c r="A70" i="32" s="1"/>
  <c r="A78" i="32" s="1"/>
  <c r="A86" i="32" s="1"/>
  <c r="A94" i="32" s="1"/>
  <c r="A102" i="32" s="1"/>
  <c r="O21" i="32"/>
  <c r="P21" i="32" s="1"/>
  <c r="B21" i="32"/>
  <c r="A21" i="32"/>
  <c r="A29" i="32" s="1"/>
  <c r="A37" i="32" s="1"/>
  <c r="A45" i="32" s="1"/>
  <c r="A53" i="32" s="1"/>
  <c r="A61" i="32" s="1"/>
  <c r="A69" i="32" s="1"/>
  <c r="A77" i="32" s="1"/>
  <c r="A85" i="32" s="1"/>
  <c r="A93" i="32" s="1"/>
  <c r="A101" i="32" s="1"/>
  <c r="O20" i="32"/>
  <c r="P20" i="32" s="1"/>
  <c r="B20" i="32"/>
  <c r="A20" i="32"/>
  <c r="A28" i="32" s="1"/>
  <c r="A36" i="32" s="1"/>
  <c r="A44" i="32" s="1"/>
  <c r="A52" i="32" s="1"/>
  <c r="A60" i="32" s="1"/>
  <c r="A68" i="32" s="1"/>
  <c r="A76" i="32" s="1"/>
  <c r="A84" i="32" s="1"/>
  <c r="A92" i="32" s="1"/>
  <c r="A100" i="32" s="1"/>
  <c r="O19" i="32"/>
  <c r="B19" i="32"/>
  <c r="A27" i="32"/>
  <c r="A35" i="32" s="1"/>
  <c r="A43" i="32" s="1"/>
  <c r="A51" i="32" s="1"/>
  <c r="A59" i="32" s="1"/>
  <c r="A67" i="32" s="1"/>
  <c r="A75" i="32" s="1"/>
  <c r="A83" i="32" s="1"/>
  <c r="A91" i="32" s="1"/>
  <c r="A99" i="32" s="1"/>
  <c r="O14" i="32"/>
  <c r="P14" i="32" s="1"/>
  <c r="O13" i="32"/>
  <c r="P13" i="32" s="1"/>
  <c r="O12" i="32"/>
  <c r="P12" i="32" s="1"/>
  <c r="O11" i="32"/>
  <c r="P11" i="32" s="1"/>
  <c r="A6" i="32"/>
  <c r="A5" i="32"/>
  <c r="A4" i="32"/>
  <c r="O47" i="32" l="1"/>
  <c r="O87" i="32"/>
  <c r="O23" i="32"/>
  <c r="O31" i="32"/>
  <c r="O63" i="32"/>
  <c r="O71" i="32"/>
  <c r="O103" i="32"/>
  <c r="P99" i="32"/>
  <c r="P103" i="32" s="1"/>
  <c r="P15" i="32"/>
  <c r="O55" i="32"/>
  <c r="O95" i="32"/>
  <c r="P83" i="32"/>
  <c r="P87" i="32" s="1"/>
  <c r="O39" i="32"/>
  <c r="O79" i="32"/>
  <c r="P35" i="32"/>
  <c r="P39" i="32" s="1"/>
  <c r="P55" i="32"/>
  <c r="P91" i="32"/>
  <c r="P95" i="32" s="1"/>
  <c r="P27" i="32"/>
  <c r="P31" i="32" s="1"/>
  <c r="P43" i="32"/>
  <c r="P47" i="32" s="1"/>
  <c r="P59" i="32"/>
  <c r="P63" i="32" s="1"/>
  <c r="P75" i="32"/>
  <c r="P79" i="32" s="1"/>
  <c r="P68" i="32"/>
  <c r="P71" i="32" s="1"/>
  <c r="O15" i="32"/>
  <c r="P19" i="32"/>
  <c r="P23" i="32" s="1"/>
  <c r="E64" i="31" l="1"/>
  <c r="H108" i="31"/>
  <c r="E108" i="31"/>
  <c r="D108" i="31"/>
  <c r="C108" i="31"/>
  <c r="A107" i="31"/>
  <c r="I105" i="31"/>
  <c r="H105" i="31"/>
  <c r="G105" i="31"/>
  <c r="F105" i="31"/>
  <c r="E105" i="31"/>
  <c r="C105" i="31"/>
  <c r="B105" i="31"/>
  <c r="H104" i="31"/>
  <c r="E104" i="31"/>
  <c r="D104" i="31"/>
  <c r="C104" i="31"/>
  <c r="E103" i="31"/>
  <c r="B103" i="31"/>
  <c r="I102" i="31"/>
  <c r="B102" i="31"/>
  <c r="G101" i="31"/>
  <c r="F101" i="31"/>
  <c r="C99" i="31"/>
  <c r="B99" i="31"/>
  <c r="A99" i="31"/>
  <c r="C92" i="31"/>
  <c r="I91" i="31"/>
  <c r="H91" i="31"/>
  <c r="G91" i="31"/>
  <c r="E90" i="31"/>
  <c r="D90" i="31"/>
  <c r="A89" i="31"/>
  <c r="I88" i="31"/>
  <c r="G88" i="31"/>
  <c r="F88" i="31"/>
  <c r="E88" i="31"/>
  <c r="D88" i="31"/>
  <c r="C88" i="31"/>
  <c r="B88" i="31"/>
  <c r="I87" i="31"/>
  <c r="H87" i="31"/>
  <c r="G87" i="31"/>
  <c r="I86" i="31"/>
  <c r="F86" i="31"/>
  <c r="E86" i="31"/>
  <c r="D86" i="31"/>
  <c r="F85" i="31"/>
  <c r="C85" i="31"/>
  <c r="B85" i="31"/>
  <c r="A83" i="31"/>
  <c r="I75" i="31"/>
  <c r="H75" i="31"/>
  <c r="G75" i="31"/>
  <c r="F75" i="31"/>
  <c r="E75" i="31"/>
  <c r="D75" i="31"/>
  <c r="C75" i="31"/>
  <c r="B75" i="31"/>
  <c r="I74" i="31"/>
  <c r="H74" i="31"/>
  <c r="G74" i="31"/>
  <c r="F74" i="31"/>
  <c r="E74" i="31"/>
  <c r="D74" i="31"/>
  <c r="C74" i="31"/>
  <c r="B74" i="31"/>
  <c r="A74" i="31"/>
  <c r="I73" i="31"/>
  <c r="H73" i="31"/>
  <c r="G73" i="31"/>
  <c r="F73" i="31"/>
  <c r="E73" i="31"/>
  <c r="D73" i="31"/>
  <c r="C73" i="31"/>
  <c r="B73" i="31"/>
  <c r="I72" i="31"/>
  <c r="H72" i="31"/>
  <c r="G72" i="31"/>
  <c r="F72" i="31"/>
  <c r="E72" i="31"/>
  <c r="D72" i="31"/>
  <c r="C72" i="31"/>
  <c r="B72" i="31"/>
  <c r="I71" i="31"/>
  <c r="H71" i="31"/>
  <c r="G71" i="31"/>
  <c r="F71" i="31"/>
  <c r="E71" i="31"/>
  <c r="D71" i="31"/>
  <c r="C71" i="31"/>
  <c r="B71" i="31"/>
  <c r="I70" i="31"/>
  <c r="H70" i="31"/>
  <c r="G70" i="31"/>
  <c r="F70" i="31"/>
  <c r="E70" i="31"/>
  <c r="D70" i="31"/>
  <c r="C70" i="31"/>
  <c r="B70" i="31"/>
  <c r="I69" i="31"/>
  <c r="H69" i="31"/>
  <c r="G69" i="31"/>
  <c r="F69" i="31"/>
  <c r="E69" i="31"/>
  <c r="D69" i="31"/>
  <c r="C69" i="31"/>
  <c r="B69" i="31"/>
  <c r="I68" i="31"/>
  <c r="H68" i="31"/>
  <c r="G68" i="31"/>
  <c r="F68" i="31"/>
  <c r="E68" i="31"/>
  <c r="D68" i="31"/>
  <c r="C68" i="31"/>
  <c r="B68" i="31"/>
  <c r="I67" i="31"/>
  <c r="H67" i="31"/>
  <c r="G67" i="31"/>
  <c r="F67" i="31"/>
  <c r="E67" i="31"/>
  <c r="D67" i="31"/>
  <c r="C67" i="31"/>
  <c r="B67" i="31"/>
  <c r="I66" i="31"/>
  <c r="H66" i="31"/>
  <c r="G66" i="31"/>
  <c r="F66" i="31"/>
  <c r="E66" i="31"/>
  <c r="D66" i="31"/>
  <c r="C66" i="31"/>
  <c r="B66" i="31"/>
  <c r="A66" i="31"/>
  <c r="I65" i="31"/>
  <c r="H65" i="31"/>
  <c r="G65" i="31"/>
  <c r="F65" i="31"/>
  <c r="E65" i="31"/>
  <c r="D65" i="31"/>
  <c r="C65" i="31"/>
  <c r="B65" i="31"/>
  <c r="H64" i="31"/>
  <c r="I64" i="31" s="1"/>
  <c r="F64" i="31"/>
  <c r="G64" i="31" s="1"/>
  <c r="D64" i="31"/>
  <c r="B64" i="31"/>
  <c r="C64" i="31" s="1"/>
  <c r="C76" i="31" s="1"/>
  <c r="A58" i="31"/>
  <c r="A109" i="31" s="1"/>
  <c r="A57" i="31"/>
  <c r="A91" i="31" s="1"/>
  <c r="A56" i="31"/>
  <c r="A90" i="31" s="1"/>
  <c r="A55" i="31"/>
  <c r="A106" i="31" s="1"/>
  <c r="A54" i="31"/>
  <c r="A105" i="31" s="1"/>
  <c r="A53" i="31"/>
  <c r="A87" i="31" s="1"/>
  <c r="A52" i="31"/>
  <c r="A103" i="31" s="1"/>
  <c r="A51" i="31"/>
  <c r="A102" i="31" s="1"/>
  <c r="A50" i="31"/>
  <c r="A101" i="31" s="1"/>
  <c r="A49" i="31"/>
  <c r="A100" i="31" s="1"/>
  <c r="A48" i="31"/>
  <c r="A82" i="31" s="1"/>
  <c r="A47" i="31"/>
  <c r="A98" i="31" s="1"/>
  <c r="C43" i="31"/>
  <c r="A43" i="31"/>
  <c r="I109" i="31" s="1"/>
  <c r="C42" i="31"/>
  <c r="A42" i="31"/>
  <c r="I108" i="31" s="1"/>
  <c r="C41" i="31"/>
  <c r="A41" i="31"/>
  <c r="G107" i="31" s="1"/>
  <c r="C40" i="31"/>
  <c r="A40" i="31"/>
  <c r="D106" i="31" s="1"/>
  <c r="C39" i="31"/>
  <c r="A39" i="31"/>
  <c r="D105" i="31" s="1"/>
  <c r="C38" i="31"/>
  <c r="A38" i="31"/>
  <c r="I104" i="31" s="1"/>
  <c r="C37" i="31"/>
  <c r="A37" i="31"/>
  <c r="G103" i="31" s="1"/>
  <c r="C36" i="31"/>
  <c r="A36" i="31"/>
  <c r="D102" i="31" s="1"/>
  <c r="C35" i="31"/>
  <c r="A35" i="31"/>
  <c r="I101" i="31" s="1"/>
  <c r="C34" i="31"/>
  <c r="A34" i="31"/>
  <c r="I100" i="31" s="1"/>
  <c r="C33" i="31"/>
  <c r="A33" i="31"/>
  <c r="I99" i="31" s="1"/>
  <c r="C32" i="31"/>
  <c r="A32" i="31"/>
  <c r="D98" i="31" s="1"/>
  <c r="C29" i="31"/>
  <c r="A29" i="31"/>
  <c r="E92" i="31" s="1"/>
  <c r="C28" i="31"/>
  <c r="A28" i="31"/>
  <c r="B91" i="31" s="1"/>
  <c r="C27" i="31"/>
  <c r="A27" i="31"/>
  <c r="I90" i="31" s="1"/>
  <c r="C26" i="31"/>
  <c r="A26" i="31"/>
  <c r="H89" i="31" s="1"/>
  <c r="C25" i="31"/>
  <c r="A25" i="31"/>
  <c r="H88" i="31" s="1"/>
  <c r="C24" i="31"/>
  <c r="A24" i="31"/>
  <c r="B87" i="31" s="1"/>
  <c r="C23" i="31"/>
  <c r="A23" i="31"/>
  <c r="H86" i="31" s="1"/>
  <c r="C22" i="31"/>
  <c r="A22" i="31"/>
  <c r="H85" i="31" s="1"/>
  <c r="C21" i="31"/>
  <c r="A21" i="31"/>
  <c r="E84" i="31" s="1"/>
  <c r="C20" i="31"/>
  <c r="A20" i="31"/>
  <c r="B83" i="31" s="1"/>
  <c r="C19" i="31"/>
  <c r="A19" i="31"/>
  <c r="B82" i="31" s="1"/>
  <c r="C18" i="31"/>
  <c r="A18" i="31"/>
  <c r="H81" i="31" s="1"/>
  <c r="A81" i="31" l="1"/>
  <c r="B98" i="31"/>
  <c r="G76" i="31"/>
  <c r="C82" i="31"/>
  <c r="D99" i="31"/>
  <c r="I76" i="31"/>
  <c r="D82" i="31"/>
  <c r="E99" i="31"/>
  <c r="A65" i="31"/>
  <c r="E82" i="31"/>
  <c r="F99" i="31"/>
  <c r="F82" i="31"/>
  <c r="G99" i="31"/>
  <c r="F81" i="31"/>
  <c r="G82" i="31"/>
  <c r="H99" i="31"/>
  <c r="E76" i="31"/>
  <c r="H82" i="31"/>
  <c r="I82" i="31"/>
  <c r="B81" i="31"/>
  <c r="C81" i="31" s="1"/>
  <c r="C93" i="31" s="1"/>
  <c r="I106" i="31"/>
  <c r="A70" i="31"/>
  <c r="A69" i="31"/>
  <c r="A73" i="31"/>
  <c r="C84" i="31"/>
  <c r="B106" i="31"/>
  <c r="A68" i="31"/>
  <c r="I81" i="31"/>
  <c r="C83" i="31"/>
  <c r="I85" i="31"/>
  <c r="C87" i="31"/>
  <c r="I89" i="31"/>
  <c r="C91" i="31"/>
  <c r="F92" i="31"/>
  <c r="E98" i="31"/>
  <c r="E110" i="31" s="1"/>
  <c r="B101" i="31"/>
  <c r="E102" i="31"/>
  <c r="H103" i="31"/>
  <c r="E106" i="31"/>
  <c r="H107" i="31"/>
  <c r="B109" i="31"/>
  <c r="C109" i="31"/>
  <c r="C100" i="31"/>
  <c r="A64" i="31"/>
  <c r="A72" i="31"/>
  <c r="F84" i="31"/>
  <c r="D83" i="31"/>
  <c r="G84" i="31"/>
  <c r="A86" i="31"/>
  <c r="D87" i="31"/>
  <c r="D91" i="31"/>
  <c r="G92" i="31"/>
  <c r="F98" i="31"/>
  <c r="C101" i="31"/>
  <c r="F102" i="31"/>
  <c r="I103" i="31"/>
  <c r="F106" i="31"/>
  <c r="I107" i="31"/>
  <c r="E83" i="31"/>
  <c r="H84" i="31"/>
  <c r="B86" i="31"/>
  <c r="E87" i="31"/>
  <c r="B90" i="31"/>
  <c r="E91" i="31"/>
  <c r="H92" i="31"/>
  <c r="G98" i="31"/>
  <c r="D101" i="31"/>
  <c r="G102" i="31"/>
  <c r="A104" i="31"/>
  <c r="G106" i="31"/>
  <c r="A108" i="31"/>
  <c r="D109" i="31"/>
  <c r="A85" i="31"/>
  <c r="D100" i="31"/>
  <c r="A67" i="31"/>
  <c r="A71" i="31"/>
  <c r="A75" i="31"/>
  <c r="F83" i="31"/>
  <c r="I84" i="31"/>
  <c r="C86" i="31"/>
  <c r="F87" i="31"/>
  <c r="C90" i="31"/>
  <c r="F91" i="31"/>
  <c r="I92" i="31"/>
  <c r="H98" i="31"/>
  <c r="I98" i="31" s="1"/>
  <c r="B100" i="31"/>
  <c r="E101" i="31"/>
  <c r="H102" i="31"/>
  <c r="B104" i="31"/>
  <c r="H106" i="31"/>
  <c r="B108" i="31"/>
  <c r="E109" i="31"/>
  <c r="F109" i="31"/>
  <c r="G109" i="31"/>
  <c r="H109" i="31"/>
  <c r="H83" i="31"/>
  <c r="B89" i="31"/>
  <c r="C89" i="31"/>
  <c r="E100" i="31"/>
  <c r="H101" i="31"/>
  <c r="B107" i="31"/>
  <c r="D81" i="31"/>
  <c r="E81" i="31" s="1"/>
  <c r="A84" i="31"/>
  <c r="D85" i="31"/>
  <c r="G86" i="31"/>
  <c r="A88" i="31"/>
  <c r="D89" i="31"/>
  <c r="G90" i="31"/>
  <c r="A92" i="31"/>
  <c r="F100" i="31"/>
  <c r="C103" i="31"/>
  <c r="F104" i="31"/>
  <c r="C107" i="31"/>
  <c r="F108" i="31"/>
  <c r="I83" i="31"/>
  <c r="F90" i="31"/>
  <c r="B84" i="31"/>
  <c r="E85" i="31"/>
  <c r="E89" i="31"/>
  <c r="H90" i="31"/>
  <c r="B92" i="31"/>
  <c r="G100" i="31"/>
  <c r="D103" i="31"/>
  <c r="G104" i="31"/>
  <c r="D107" i="31"/>
  <c r="G108" i="31"/>
  <c r="G83" i="31"/>
  <c r="F89" i="31"/>
  <c r="H100" i="31"/>
  <c r="E107" i="31"/>
  <c r="G81" i="31"/>
  <c r="G93" i="31" s="1"/>
  <c r="D84" i="31"/>
  <c r="G85" i="31"/>
  <c r="G89" i="31"/>
  <c r="D92" i="31"/>
  <c r="C98" i="31"/>
  <c r="C102" i="31"/>
  <c r="F103" i="31"/>
  <c r="C106" i="31"/>
  <c r="F107" i="31"/>
  <c r="E93" i="31" l="1"/>
  <c r="G110" i="31"/>
  <c r="C110" i="31"/>
  <c r="I93" i="31"/>
  <c r="I110" i="31"/>
  <c r="I181" i="15" l="1"/>
  <c r="I180" i="15"/>
  <c r="B181" i="15"/>
  <c r="B180" i="15"/>
  <c r="G138" i="33" l="1"/>
  <c r="B67" i="20" l="1"/>
  <c r="A94" i="3" l="1"/>
  <c r="G115" i="3" l="1"/>
  <c r="C115" i="3"/>
  <c r="A115" i="3"/>
  <c r="G108" i="3"/>
  <c r="C108" i="3"/>
  <c r="A108" i="3"/>
  <c r="G101" i="3"/>
  <c r="C101" i="3"/>
  <c r="A101" i="3"/>
  <c r="C94" i="3"/>
  <c r="G94" i="3"/>
  <c r="O10" i="15" l="1"/>
  <c r="O14" i="15"/>
  <c r="S10" i="15"/>
  <c r="T5" i="15"/>
  <c r="U5" i="15"/>
  <c r="U10" i="15"/>
  <c r="U14" i="15"/>
  <c r="U15" i="15" s="1"/>
  <c r="H8" i="15"/>
  <c r="J143" i="33" s="1"/>
  <c r="H7" i="15"/>
  <c r="G7" i="15"/>
  <c r="G8" i="15"/>
  <c r="I143" i="33" s="1"/>
  <c r="F2045" i="19"/>
  <c r="F2044" i="19"/>
  <c r="F2043" i="19"/>
  <c r="C1054" i="19"/>
  <c r="F2039" i="19"/>
  <c r="F2038" i="19"/>
  <c r="F2037" i="19"/>
  <c r="F2036" i="19"/>
  <c r="F2035" i="19"/>
  <c r="F2034" i="19"/>
  <c r="F2033" i="19"/>
  <c r="F2032" i="19"/>
  <c r="F2031" i="19"/>
  <c r="F2030" i="19"/>
  <c r="F2029" i="19"/>
  <c r="F2028" i="19"/>
  <c r="F2040" i="19" s="1"/>
  <c r="F2023" i="19"/>
  <c r="F2022" i="19"/>
  <c r="F2021" i="19"/>
  <c r="F2020" i="19"/>
  <c r="F2019" i="19"/>
  <c r="F2018" i="19"/>
  <c r="F2017" i="19"/>
  <c r="F2016" i="19"/>
  <c r="F2015" i="19"/>
  <c r="F2014" i="19"/>
  <c r="F2013" i="19"/>
  <c r="F2012" i="19"/>
  <c r="F2011" i="19"/>
  <c r="F2024" i="19" s="1"/>
  <c r="F2007" i="19"/>
  <c r="F1985" i="19"/>
  <c r="E1963" i="19"/>
  <c r="F1944" i="19"/>
  <c r="D1944" i="19"/>
  <c r="F1943" i="19"/>
  <c r="D1943" i="19"/>
  <c r="F1942" i="19"/>
  <c r="F1941" i="19" s="1"/>
  <c r="D1942" i="19"/>
  <c r="D1941" i="19" s="1"/>
  <c r="C1941" i="19"/>
  <c r="B1941" i="19"/>
  <c r="D1940" i="19"/>
  <c r="D1939" i="19"/>
  <c r="D1938" i="19"/>
  <c r="D1937" i="19" s="1"/>
  <c r="F1937" i="19"/>
  <c r="C1937" i="19"/>
  <c r="B1937" i="19"/>
  <c r="F1936" i="19"/>
  <c r="D1936" i="19"/>
  <c r="F1935" i="19"/>
  <c r="D1935" i="19"/>
  <c r="F1934" i="19"/>
  <c r="F1932" i="19" s="1"/>
  <c r="D1934" i="19"/>
  <c r="F1933" i="19"/>
  <c r="D1933" i="19"/>
  <c r="D1932" i="19" s="1"/>
  <c r="C1932" i="19"/>
  <c r="B1932" i="19"/>
  <c r="F1931" i="19"/>
  <c r="D1931" i="19"/>
  <c r="F1930" i="19"/>
  <c r="D1930" i="19"/>
  <c r="F1929" i="19"/>
  <c r="D1929" i="19"/>
  <c r="F1928" i="19"/>
  <c r="D1928" i="19"/>
  <c r="F1927" i="19"/>
  <c r="D1927" i="19"/>
  <c r="F1926" i="19"/>
  <c r="D1926" i="19"/>
  <c r="F1925" i="19"/>
  <c r="D1925" i="19"/>
  <c r="F1924" i="19"/>
  <c r="D1924" i="19"/>
  <c r="D1923" i="19" s="1"/>
  <c r="F1923" i="19"/>
  <c r="C1923" i="19"/>
  <c r="B1923" i="19"/>
  <c r="F1922" i="19"/>
  <c r="D1922" i="19"/>
  <c r="F1921" i="19"/>
  <c r="D1921" i="19"/>
  <c r="F1920" i="19"/>
  <c r="F1919" i="19" s="1"/>
  <c r="D1920" i="19"/>
  <c r="D1919" i="19"/>
  <c r="C1919" i="19"/>
  <c r="B1919" i="19"/>
  <c r="F1918" i="19"/>
  <c r="D1918" i="19"/>
  <c r="D1917" i="19" s="1"/>
  <c r="F1917" i="19"/>
  <c r="C1917" i="19"/>
  <c r="B1917" i="19"/>
  <c r="F1916" i="19"/>
  <c r="D1916" i="19"/>
  <c r="F1915" i="19"/>
  <c r="D1915" i="19"/>
  <c r="F1914" i="19"/>
  <c r="F1913" i="19" s="1"/>
  <c r="D1914" i="19"/>
  <c r="D1913" i="19"/>
  <c r="C1913" i="19"/>
  <c r="B1913" i="19"/>
  <c r="F1912" i="19"/>
  <c r="D1912" i="19"/>
  <c r="F1911" i="19"/>
  <c r="F1909" i="19" s="1"/>
  <c r="D1911" i="19"/>
  <c r="F1910" i="19"/>
  <c r="D1910" i="19"/>
  <c r="D1909" i="19" s="1"/>
  <c r="D1904" i="19" s="1"/>
  <c r="D1903" i="19" s="1"/>
  <c r="C1909" i="19"/>
  <c r="B1909" i="19"/>
  <c r="B1904" i="19" s="1"/>
  <c r="B1903" i="19" s="1"/>
  <c r="F1908" i="19"/>
  <c r="D1908" i="19"/>
  <c r="F1907" i="19"/>
  <c r="D1907" i="19"/>
  <c r="F1906" i="19"/>
  <c r="F1905" i="19" s="1"/>
  <c r="F1904" i="19" s="1"/>
  <c r="D1906" i="19"/>
  <c r="D1905" i="19"/>
  <c r="C1905" i="19"/>
  <c r="B1905" i="19"/>
  <c r="C1904" i="19"/>
  <c r="C1903" i="19" s="1"/>
  <c r="F1869" i="19"/>
  <c r="F1868" i="19"/>
  <c r="F1867" i="19"/>
  <c r="F1866" i="19"/>
  <c r="F1865" i="19"/>
  <c r="F1864" i="19"/>
  <c r="F1863" i="19"/>
  <c r="F1862" i="19"/>
  <c r="F1861" i="19"/>
  <c r="F1860" i="19"/>
  <c r="F1859" i="19"/>
  <c r="F1858" i="19"/>
  <c r="F1870" i="19" s="1"/>
  <c r="F1853" i="19"/>
  <c r="F1852" i="19"/>
  <c r="F1851" i="19"/>
  <c r="F1850" i="19"/>
  <c r="F1849" i="19"/>
  <c r="F1848" i="19"/>
  <c r="F1847" i="19"/>
  <c r="F1846" i="19"/>
  <c r="F1845" i="19"/>
  <c r="F1844" i="19"/>
  <c r="F1843" i="19"/>
  <c r="F1842" i="19"/>
  <c r="F1841" i="19"/>
  <c r="F1854" i="19" s="1"/>
  <c r="F1837" i="19"/>
  <c r="F1815" i="19"/>
  <c r="E1793" i="19"/>
  <c r="F1774" i="19"/>
  <c r="D1774" i="19"/>
  <c r="F1773" i="19"/>
  <c r="D1773" i="19"/>
  <c r="F1772" i="19"/>
  <c r="F1771" i="19" s="1"/>
  <c r="D1772" i="19"/>
  <c r="D1771" i="19"/>
  <c r="C1771" i="19"/>
  <c r="B1771" i="19"/>
  <c r="D1770" i="19"/>
  <c r="D1769" i="19"/>
  <c r="D1768" i="19"/>
  <c r="D1767" i="19" s="1"/>
  <c r="F1767" i="19"/>
  <c r="C1767" i="19"/>
  <c r="B1767" i="19"/>
  <c r="F1766" i="19"/>
  <c r="D1766" i="19"/>
  <c r="F1765" i="19"/>
  <c r="D1765" i="19"/>
  <c r="F1764" i="19"/>
  <c r="D1764" i="19"/>
  <c r="F1763" i="19"/>
  <c r="F1762" i="19" s="1"/>
  <c r="D1763" i="19"/>
  <c r="D1762" i="19" s="1"/>
  <c r="C1762" i="19"/>
  <c r="B1762" i="19"/>
  <c r="F1761" i="19"/>
  <c r="D1761" i="19"/>
  <c r="F1760" i="19"/>
  <c r="D1760" i="19"/>
  <c r="F1759" i="19"/>
  <c r="D1759" i="19"/>
  <c r="F1758" i="19"/>
  <c r="D1758" i="19"/>
  <c r="F1757" i="19"/>
  <c r="D1757" i="19"/>
  <c r="F1756" i="19"/>
  <c r="D1756" i="19"/>
  <c r="F1755" i="19"/>
  <c r="D1755" i="19"/>
  <c r="F1754" i="19"/>
  <c r="F1753" i="19" s="1"/>
  <c r="D1754" i="19"/>
  <c r="D1753" i="19" s="1"/>
  <c r="C1753" i="19"/>
  <c r="B1753" i="19"/>
  <c r="F1752" i="19"/>
  <c r="D1752" i="19"/>
  <c r="F1751" i="19"/>
  <c r="D1751" i="19"/>
  <c r="F1750" i="19"/>
  <c r="D1750" i="19"/>
  <c r="F1749" i="19"/>
  <c r="D1749" i="19"/>
  <c r="C1749" i="19"/>
  <c r="B1749" i="19"/>
  <c r="F1748" i="19"/>
  <c r="F1747" i="19" s="1"/>
  <c r="D1748" i="19"/>
  <c r="D1747" i="19" s="1"/>
  <c r="C1747" i="19"/>
  <c r="B1747" i="19"/>
  <c r="F1746" i="19"/>
  <c r="D1746" i="19"/>
  <c r="F1745" i="19"/>
  <c r="D1745" i="19"/>
  <c r="F1744" i="19"/>
  <c r="D1744" i="19"/>
  <c r="F1743" i="19"/>
  <c r="D1743" i="19"/>
  <c r="C1743" i="19"/>
  <c r="B1743" i="19"/>
  <c r="F1742" i="19"/>
  <c r="D1742" i="19"/>
  <c r="F1741" i="19"/>
  <c r="D1741" i="19"/>
  <c r="F1740" i="19"/>
  <c r="F1739" i="19" s="1"/>
  <c r="D1740" i="19"/>
  <c r="D1739" i="19" s="1"/>
  <c r="C1739" i="19"/>
  <c r="C1734" i="19" s="1"/>
  <c r="C1733" i="19" s="1"/>
  <c r="B1739" i="19"/>
  <c r="B1734" i="19" s="1"/>
  <c r="B1733" i="19" s="1"/>
  <c r="F1738" i="19"/>
  <c r="D1738" i="19"/>
  <c r="F1737" i="19"/>
  <c r="D1737" i="19"/>
  <c r="F1736" i="19"/>
  <c r="D1736" i="19"/>
  <c r="F1735" i="19"/>
  <c r="D1735" i="19"/>
  <c r="D1734" i="19" s="1"/>
  <c r="D1733" i="19" s="1"/>
  <c r="C1735" i="19"/>
  <c r="B1735" i="19"/>
  <c r="F1699" i="19"/>
  <c r="F1698" i="19"/>
  <c r="F1697" i="19"/>
  <c r="F1696" i="19"/>
  <c r="F1695" i="19"/>
  <c r="F1694" i="19"/>
  <c r="F1693" i="19"/>
  <c r="F1692" i="19"/>
  <c r="F1691" i="19"/>
  <c r="F1690" i="19"/>
  <c r="F1689" i="19"/>
  <c r="F1688" i="19"/>
  <c r="F1700" i="19" s="1"/>
  <c r="F1683" i="19"/>
  <c r="F1682" i="19"/>
  <c r="F1681" i="19"/>
  <c r="F1680" i="19"/>
  <c r="F1679" i="19"/>
  <c r="F1678" i="19"/>
  <c r="F1677" i="19"/>
  <c r="F1676" i="19"/>
  <c r="F1675" i="19"/>
  <c r="F1674" i="19"/>
  <c r="F1673" i="19"/>
  <c r="F1672" i="19"/>
  <c r="F1684" i="19" s="1"/>
  <c r="F1671" i="19"/>
  <c r="F1667" i="19"/>
  <c r="F1645" i="19"/>
  <c r="E1623" i="19"/>
  <c r="F1604" i="19"/>
  <c r="D1604" i="19"/>
  <c r="F1603" i="19"/>
  <c r="D1603" i="19"/>
  <c r="F1602" i="19"/>
  <c r="D1602" i="19"/>
  <c r="F1601" i="19"/>
  <c r="D1601" i="19"/>
  <c r="C1601" i="19"/>
  <c r="B1601" i="19"/>
  <c r="D1600" i="19"/>
  <c r="D1599" i="19"/>
  <c r="D1597" i="19" s="1"/>
  <c r="D1598" i="19"/>
  <c r="F1597" i="19"/>
  <c r="C1597" i="19"/>
  <c r="B1597" i="19"/>
  <c r="F1596" i="19"/>
  <c r="D1596" i="19"/>
  <c r="F1595" i="19"/>
  <c r="D1595" i="19"/>
  <c r="F1594" i="19"/>
  <c r="D1594" i="19"/>
  <c r="F1593" i="19"/>
  <c r="F1592" i="19" s="1"/>
  <c r="D1593" i="19"/>
  <c r="D1592" i="19"/>
  <c r="C1592" i="19"/>
  <c r="B1592" i="19"/>
  <c r="F1591" i="19"/>
  <c r="D1591" i="19"/>
  <c r="F1590" i="19"/>
  <c r="D1590" i="19"/>
  <c r="F1589" i="19"/>
  <c r="D1589" i="19"/>
  <c r="F1588" i="19"/>
  <c r="D1588" i="19"/>
  <c r="F1587" i="19"/>
  <c r="D1587" i="19"/>
  <c r="F1586" i="19"/>
  <c r="D1586" i="19"/>
  <c r="F1585" i="19"/>
  <c r="D1585" i="19"/>
  <c r="D1583" i="19" s="1"/>
  <c r="F1584" i="19"/>
  <c r="F1583" i="19" s="1"/>
  <c r="D1584" i="19"/>
  <c r="C1583" i="19"/>
  <c r="B1583" i="19"/>
  <c r="F1582" i="19"/>
  <c r="D1582" i="19"/>
  <c r="F1581" i="19"/>
  <c r="D1581" i="19"/>
  <c r="F1580" i="19"/>
  <c r="D1580" i="19"/>
  <c r="D1579" i="19" s="1"/>
  <c r="F1579" i="19"/>
  <c r="C1579" i="19"/>
  <c r="B1579" i="19"/>
  <c r="F1578" i="19"/>
  <c r="F1577" i="19" s="1"/>
  <c r="D1578" i="19"/>
  <c r="D1577" i="19"/>
  <c r="C1577" i="19"/>
  <c r="B1577" i="19"/>
  <c r="F1576" i="19"/>
  <c r="D1576" i="19"/>
  <c r="F1575" i="19"/>
  <c r="D1575" i="19"/>
  <c r="F1574" i="19"/>
  <c r="D1574" i="19"/>
  <c r="D1573" i="19" s="1"/>
  <c r="F1573" i="19"/>
  <c r="C1573" i="19"/>
  <c r="B1573" i="19"/>
  <c r="F1572" i="19"/>
  <c r="D1572" i="19"/>
  <c r="F1571" i="19"/>
  <c r="D1571" i="19"/>
  <c r="F1570" i="19"/>
  <c r="F1569" i="19" s="1"/>
  <c r="D1570" i="19"/>
  <c r="D1569" i="19"/>
  <c r="C1569" i="19"/>
  <c r="C1564" i="19" s="1"/>
  <c r="C1563" i="19" s="1"/>
  <c r="B1569" i="19"/>
  <c r="F1568" i="19"/>
  <c r="D1568" i="19"/>
  <c r="F1567" i="19"/>
  <c r="F1565" i="19" s="1"/>
  <c r="D1567" i="19"/>
  <c r="F1566" i="19"/>
  <c r="D1566" i="19"/>
  <c r="D1565" i="19" s="1"/>
  <c r="D1564" i="19" s="1"/>
  <c r="D1563" i="19" s="1"/>
  <c r="C1565" i="19"/>
  <c r="B1565" i="19"/>
  <c r="B1564" i="19"/>
  <c r="B1563" i="19" s="1"/>
  <c r="F1529" i="19"/>
  <c r="F1528" i="19"/>
  <c r="F1527" i="19"/>
  <c r="F1526" i="19"/>
  <c r="F1525" i="19"/>
  <c r="F1524" i="19"/>
  <c r="F1523" i="19"/>
  <c r="F1522" i="19"/>
  <c r="F1521" i="19"/>
  <c r="F1520" i="19"/>
  <c r="F1519" i="19"/>
  <c r="F1518" i="19"/>
  <c r="F1530" i="19" s="1"/>
  <c r="F1513" i="19"/>
  <c r="F1512" i="19"/>
  <c r="F1511" i="19"/>
  <c r="F1510" i="19"/>
  <c r="F1509" i="19"/>
  <c r="F1508" i="19"/>
  <c r="F1507" i="19"/>
  <c r="F1506" i="19"/>
  <c r="F1505" i="19"/>
  <c r="F1504" i="19"/>
  <c r="F1503" i="19"/>
  <c r="F1502" i="19"/>
  <c r="F1501" i="19"/>
  <c r="F1514" i="19" s="1"/>
  <c r="F1497" i="19"/>
  <c r="F1475" i="19"/>
  <c r="E1453" i="19"/>
  <c r="C1435" i="19"/>
  <c r="F1434" i="19"/>
  <c r="D1434" i="19"/>
  <c r="F1433" i="19"/>
  <c r="D1433" i="19"/>
  <c r="F1432" i="19"/>
  <c r="D1432" i="19"/>
  <c r="D1431" i="19" s="1"/>
  <c r="F1431" i="19"/>
  <c r="C1431" i="19"/>
  <c r="B1431" i="19"/>
  <c r="D1430" i="19"/>
  <c r="D1429" i="19"/>
  <c r="D1428" i="19"/>
  <c r="F1427" i="19"/>
  <c r="D1427" i="19"/>
  <c r="C1427" i="19"/>
  <c r="B1427" i="19"/>
  <c r="F1426" i="19"/>
  <c r="D1426" i="19"/>
  <c r="F1425" i="19"/>
  <c r="D1425" i="19"/>
  <c r="F1424" i="19"/>
  <c r="D1424" i="19"/>
  <c r="F1423" i="19"/>
  <c r="D1423" i="19"/>
  <c r="F1422" i="19"/>
  <c r="D1422" i="19"/>
  <c r="C1422" i="19"/>
  <c r="B1422" i="19"/>
  <c r="F1421" i="19"/>
  <c r="D1421" i="19"/>
  <c r="F1420" i="19"/>
  <c r="D1420" i="19"/>
  <c r="F1419" i="19"/>
  <c r="D1419" i="19"/>
  <c r="F1418" i="19"/>
  <c r="D1418" i="19"/>
  <c r="F1417" i="19"/>
  <c r="D1417" i="19"/>
  <c r="F1416" i="19"/>
  <c r="D1416" i="19"/>
  <c r="F1415" i="19"/>
  <c r="D1415" i="19"/>
  <c r="F1414" i="19"/>
  <c r="D1414" i="19"/>
  <c r="F1413" i="19"/>
  <c r="D1413" i="19"/>
  <c r="C1413" i="19"/>
  <c r="B1413" i="19"/>
  <c r="F1412" i="19"/>
  <c r="D1412" i="19"/>
  <c r="F1411" i="19"/>
  <c r="D1411" i="19"/>
  <c r="F1410" i="19"/>
  <c r="F1409" i="19" s="1"/>
  <c r="D1410" i="19"/>
  <c r="D1409" i="19" s="1"/>
  <c r="C1409" i="19"/>
  <c r="B1409" i="19"/>
  <c r="F1408" i="19"/>
  <c r="D1408" i="19"/>
  <c r="F1407" i="19"/>
  <c r="D1407" i="19"/>
  <c r="C1407" i="19"/>
  <c r="B1407" i="19"/>
  <c r="F1406" i="19"/>
  <c r="D1406" i="19"/>
  <c r="F1405" i="19"/>
  <c r="D1405" i="19"/>
  <c r="F1404" i="19"/>
  <c r="F1403" i="19" s="1"/>
  <c r="D1404" i="19"/>
  <c r="D1403" i="19" s="1"/>
  <c r="C1403" i="19"/>
  <c r="B1403" i="19"/>
  <c r="F1402" i="19"/>
  <c r="D1402" i="19"/>
  <c r="F1401" i="19"/>
  <c r="D1401" i="19"/>
  <c r="F1400" i="19"/>
  <c r="D1400" i="19"/>
  <c r="F1399" i="19"/>
  <c r="D1399" i="19"/>
  <c r="C1399" i="19"/>
  <c r="B1399" i="19"/>
  <c r="F1398" i="19"/>
  <c r="D1398" i="19"/>
  <c r="F1397" i="19"/>
  <c r="D1397" i="19"/>
  <c r="F1396" i="19"/>
  <c r="F1395" i="19" s="1"/>
  <c r="D1396" i="19"/>
  <c r="D1395" i="19" s="1"/>
  <c r="C1395" i="19"/>
  <c r="B1395" i="19"/>
  <c r="B1394" i="19" s="1"/>
  <c r="B1393" i="19" s="1"/>
  <c r="C1394" i="19"/>
  <c r="C1393" i="19" s="1"/>
  <c r="C1392" i="19" s="1"/>
  <c r="F1359" i="19"/>
  <c r="F1358" i="19"/>
  <c r="F1357" i="19"/>
  <c r="F1356" i="19"/>
  <c r="F1355" i="19"/>
  <c r="F1354" i="19"/>
  <c r="F1353" i="19"/>
  <c r="F1352" i="19"/>
  <c r="F1351" i="19"/>
  <c r="F1350" i="19"/>
  <c r="F1349" i="19"/>
  <c r="F1348" i="19"/>
  <c r="F1360" i="19" s="1"/>
  <c r="F1343" i="19"/>
  <c r="F1342" i="19"/>
  <c r="F1341" i="19"/>
  <c r="F1340" i="19"/>
  <c r="F1339" i="19"/>
  <c r="F1338" i="19"/>
  <c r="F1337" i="19"/>
  <c r="F1336" i="19"/>
  <c r="F1335" i="19"/>
  <c r="F1334" i="19"/>
  <c r="F1333" i="19"/>
  <c r="F1332" i="19"/>
  <c r="F1331" i="19"/>
  <c r="F1327" i="19"/>
  <c r="F1305" i="19"/>
  <c r="E1283" i="19"/>
  <c r="F1264" i="19"/>
  <c r="D1264" i="19"/>
  <c r="F1263" i="19"/>
  <c r="D1263" i="19"/>
  <c r="F1262" i="19"/>
  <c r="F1261" i="19" s="1"/>
  <c r="D1262" i="19"/>
  <c r="D1261" i="19" s="1"/>
  <c r="C1261" i="19"/>
  <c r="B1261" i="19"/>
  <c r="D1260" i="19"/>
  <c r="D1259" i="19"/>
  <c r="D1258" i="19"/>
  <c r="D1257" i="19" s="1"/>
  <c r="F1257" i="19"/>
  <c r="C1257" i="19"/>
  <c r="B1257" i="19"/>
  <c r="F1256" i="19"/>
  <c r="D1256" i="19"/>
  <c r="F1255" i="19"/>
  <c r="D1255" i="19"/>
  <c r="F1254" i="19"/>
  <c r="D1254" i="19"/>
  <c r="F1253" i="19"/>
  <c r="D1253" i="19"/>
  <c r="D1252" i="19" s="1"/>
  <c r="F1252" i="19"/>
  <c r="C1252" i="19"/>
  <c r="B1252" i="19"/>
  <c r="F1251" i="19"/>
  <c r="D1251" i="19"/>
  <c r="F1250" i="19"/>
  <c r="D1250" i="19"/>
  <c r="F1249" i="19"/>
  <c r="D1249" i="19"/>
  <c r="F1248" i="19"/>
  <c r="D1248" i="19"/>
  <c r="F1247" i="19"/>
  <c r="D1247" i="19"/>
  <c r="F1246" i="19"/>
  <c r="D1246" i="19"/>
  <c r="F1245" i="19"/>
  <c r="D1245" i="19"/>
  <c r="F1244" i="19"/>
  <c r="D1244" i="19"/>
  <c r="D1243" i="19" s="1"/>
  <c r="F1243" i="19"/>
  <c r="C1243" i="19"/>
  <c r="B1243" i="19"/>
  <c r="F1242" i="19"/>
  <c r="D1242" i="19"/>
  <c r="F1241" i="19"/>
  <c r="D1241" i="19"/>
  <c r="F1240" i="19"/>
  <c r="F1239" i="19" s="1"/>
  <c r="D1240" i="19"/>
  <c r="D1239" i="19"/>
  <c r="C1239" i="19"/>
  <c r="B1239" i="19"/>
  <c r="F1238" i="19"/>
  <c r="D1238" i="19"/>
  <c r="D1237" i="19" s="1"/>
  <c r="F1237" i="19"/>
  <c r="C1237" i="19"/>
  <c r="B1237" i="19"/>
  <c r="F1236" i="19"/>
  <c r="D1236" i="19"/>
  <c r="F1235" i="19"/>
  <c r="D1235" i="19"/>
  <c r="D1233" i="19" s="1"/>
  <c r="F1234" i="19"/>
  <c r="F1233" i="19" s="1"/>
  <c r="D1234" i="19"/>
  <c r="C1233" i="19"/>
  <c r="B1233" i="19"/>
  <c r="F1232" i="19"/>
  <c r="D1232" i="19"/>
  <c r="F1231" i="19"/>
  <c r="D1231" i="19"/>
  <c r="F1230" i="19"/>
  <c r="D1230" i="19"/>
  <c r="D1229" i="19" s="1"/>
  <c r="F1229" i="19"/>
  <c r="C1229" i="19"/>
  <c r="B1229" i="19"/>
  <c r="B1224" i="19" s="1"/>
  <c r="B1223" i="19" s="1"/>
  <c r="F1228" i="19"/>
  <c r="D1228" i="19"/>
  <c r="F1227" i="19"/>
  <c r="D1227" i="19"/>
  <c r="F1226" i="19"/>
  <c r="F1225" i="19" s="1"/>
  <c r="D1226" i="19"/>
  <c r="D1225" i="19"/>
  <c r="C1225" i="19"/>
  <c r="C1224" i="19" s="1"/>
  <c r="C1223" i="19" s="1"/>
  <c r="B1225" i="19"/>
  <c r="F1189" i="19"/>
  <c r="F1188" i="19"/>
  <c r="F1187" i="19"/>
  <c r="F1186" i="19"/>
  <c r="F1185" i="19"/>
  <c r="F1184" i="19"/>
  <c r="F1183" i="19"/>
  <c r="F1182" i="19"/>
  <c r="F1181" i="19"/>
  <c r="F1180" i="19"/>
  <c r="F1179" i="19"/>
  <c r="F1178" i="19"/>
  <c r="F1190" i="19" s="1"/>
  <c r="F1173" i="19"/>
  <c r="F1172" i="19"/>
  <c r="F1171" i="19"/>
  <c r="F1170" i="19"/>
  <c r="F1169" i="19"/>
  <c r="F1168" i="19"/>
  <c r="F1167" i="19"/>
  <c r="F1166" i="19"/>
  <c r="F1165" i="19"/>
  <c r="F1164" i="19"/>
  <c r="F1163" i="19"/>
  <c r="F1162" i="19"/>
  <c r="F1161" i="19"/>
  <c r="F1174" i="19" s="1"/>
  <c r="F1157" i="19"/>
  <c r="F1135" i="19"/>
  <c r="E1113" i="19"/>
  <c r="F1094" i="19"/>
  <c r="D1094" i="19"/>
  <c r="F1093" i="19"/>
  <c r="D1093" i="19"/>
  <c r="F1092" i="19"/>
  <c r="F1091" i="19" s="1"/>
  <c r="D1092" i="19"/>
  <c r="D1091" i="19"/>
  <c r="C1091" i="19"/>
  <c r="B1091" i="19"/>
  <c r="D1090" i="19"/>
  <c r="D1089" i="19"/>
  <c r="D1088" i="19"/>
  <c r="D1087" i="19" s="1"/>
  <c r="F1087" i="19"/>
  <c r="C1087" i="19"/>
  <c r="B1087" i="19"/>
  <c r="F1086" i="19"/>
  <c r="D1086" i="19"/>
  <c r="F1085" i="19"/>
  <c r="D1085" i="19"/>
  <c r="F1084" i="19"/>
  <c r="D1084" i="19"/>
  <c r="F1083" i="19"/>
  <c r="F1082" i="19" s="1"/>
  <c r="D1083" i="19"/>
  <c r="D1082" i="19" s="1"/>
  <c r="C1082" i="19"/>
  <c r="B1082" i="19"/>
  <c r="F1081" i="19"/>
  <c r="D1081" i="19"/>
  <c r="F1080" i="19"/>
  <c r="D1080" i="19"/>
  <c r="F1079" i="19"/>
  <c r="D1079" i="19"/>
  <c r="F1078" i="19"/>
  <c r="D1078" i="19"/>
  <c r="F1077" i="19"/>
  <c r="D1077" i="19"/>
  <c r="F1076" i="19"/>
  <c r="D1076" i="19"/>
  <c r="F1075" i="19"/>
  <c r="D1075" i="19"/>
  <c r="F1074" i="19"/>
  <c r="F1073" i="19" s="1"/>
  <c r="D1074" i="19"/>
  <c r="D1073" i="19" s="1"/>
  <c r="C1073" i="19"/>
  <c r="B1073" i="19"/>
  <c r="F1072" i="19"/>
  <c r="D1072" i="19"/>
  <c r="F1071" i="19"/>
  <c r="D1071" i="19"/>
  <c r="F1070" i="19"/>
  <c r="D1070" i="19"/>
  <c r="F1069" i="19"/>
  <c r="D1069" i="19"/>
  <c r="C1069" i="19"/>
  <c r="B1069" i="19"/>
  <c r="F1068" i="19"/>
  <c r="F1067" i="19" s="1"/>
  <c r="D1068" i="19"/>
  <c r="D1067" i="19" s="1"/>
  <c r="C1067" i="19"/>
  <c r="B1067" i="19"/>
  <c r="F1066" i="19"/>
  <c r="D1066" i="19"/>
  <c r="F1065" i="19"/>
  <c r="F1063" i="19" s="1"/>
  <c r="D1065" i="19"/>
  <c r="D1063" i="19" s="1"/>
  <c r="F1064" i="19"/>
  <c r="D1064" i="19"/>
  <c r="C1063" i="19"/>
  <c r="B1063" i="19"/>
  <c r="F1062" i="19"/>
  <c r="D1062" i="19"/>
  <c r="F1061" i="19"/>
  <c r="D1061" i="19"/>
  <c r="F1060" i="19"/>
  <c r="F1059" i="19" s="1"/>
  <c r="D1060" i="19"/>
  <c r="D1059" i="19" s="1"/>
  <c r="C1059" i="19"/>
  <c r="C1053" i="19" s="1"/>
  <c r="B1059" i="19"/>
  <c r="B1054" i="19" s="1"/>
  <c r="F1058" i="19"/>
  <c r="D1058" i="19"/>
  <c r="F1057" i="19"/>
  <c r="F1055" i="19" s="1"/>
  <c r="D1057" i="19"/>
  <c r="D1055" i="19" s="1"/>
  <c r="D1054" i="19" s="1"/>
  <c r="D1053" i="19" s="1"/>
  <c r="F1056" i="19"/>
  <c r="D1056" i="19"/>
  <c r="C1055" i="19"/>
  <c r="B1055" i="19"/>
  <c r="F1019" i="19"/>
  <c r="F1018" i="19"/>
  <c r="F1017" i="19"/>
  <c r="F1016" i="19"/>
  <c r="F1015" i="19"/>
  <c r="F1014" i="19"/>
  <c r="F1013" i="19"/>
  <c r="F1012" i="19"/>
  <c r="F1011" i="19"/>
  <c r="F1010" i="19"/>
  <c r="F1009" i="19"/>
  <c r="F1008" i="19"/>
  <c r="F1003" i="19"/>
  <c r="F1002" i="19"/>
  <c r="F1001" i="19"/>
  <c r="F1000" i="19"/>
  <c r="F999" i="19"/>
  <c r="F998" i="19"/>
  <c r="F997" i="19"/>
  <c r="F996" i="19"/>
  <c r="F995" i="19"/>
  <c r="F994" i="19"/>
  <c r="F993" i="19"/>
  <c r="F992" i="19"/>
  <c r="F991" i="19"/>
  <c r="F987" i="19"/>
  <c r="F965" i="19"/>
  <c r="E943" i="19"/>
  <c r="F924" i="19"/>
  <c r="D924" i="19"/>
  <c r="F923" i="19"/>
  <c r="D923" i="19"/>
  <c r="F922" i="19"/>
  <c r="F921" i="19" s="1"/>
  <c r="D922" i="19"/>
  <c r="D921" i="19" s="1"/>
  <c r="C921" i="19"/>
  <c r="B921" i="19"/>
  <c r="D920" i="19"/>
  <c r="D919" i="19"/>
  <c r="D918" i="19"/>
  <c r="F917" i="19"/>
  <c r="D917" i="19"/>
  <c r="C917" i="19"/>
  <c r="B917" i="19"/>
  <c r="F916" i="19"/>
  <c r="D916" i="19"/>
  <c r="F915" i="19"/>
  <c r="D915" i="19"/>
  <c r="F914" i="19"/>
  <c r="D914" i="19"/>
  <c r="F913" i="19"/>
  <c r="D913" i="19"/>
  <c r="F912" i="19"/>
  <c r="D912" i="19"/>
  <c r="C912" i="19"/>
  <c r="B912" i="19"/>
  <c r="F911" i="19"/>
  <c r="D911" i="19"/>
  <c r="F910" i="19"/>
  <c r="D910" i="19"/>
  <c r="F909" i="19"/>
  <c r="D909" i="19"/>
  <c r="F908" i="19"/>
  <c r="D908" i="19"/>
  <c r="F907" i="19"/>
  <c r="D907" i="19"/>
  <c r="F906" i="19"/>
  <c r="D906" i="19"/>
  <c r="F905" i="19"/>
  <c r="D905" i="19"/>
  <c r="F904" i="19"/>
  <c r="D904" i="19"/>
  <c r="F903" i="19"/>
  <c r="D903" i="19"/>
  <c r="C903" i="19"/>
  <c r="B903" i="19"/>
  <c r="F902" i="19"/>
  <c r="D902" i="19"/>
  <c r="F901" i="19"/>
  <c r="D901" i="19"/>
  <c r="F900" i="19"/>
  <c r="F899" i="19" s="1"/>
  <c r="D900" i="19"/>
  <c r="D899" i="19" s="1"/>
  <c r="C899" i="19"/>
  <c r="B899" i="19"/>
  <c r="F898" i="19"/>
  <c r="F897" i="19" s="1"/>
  <c r="D898" i="19"/>
  <c r="D897" i="19" s="1"/>
  <c r="C897" i="19"/>
  <c r="B897" i="19"/>
  <c r="F896" i="19"/>
  <c r="D896" i="19"/>
  <c r="F895" i="19"/>
  <c r="D895" i="19"/>
  <c r="F894" i="19"/>
  <c r="D894" i="19"/>
  <c r="C893" i="19"/>
  <c r="B893" i="19"/>
  <c r="F892" i="19"/>
  <c r="D892" i="19"/>
  <c r="F891" i="19"/>
  <c r="D891" i="19"/>
  <c r="F890" i="19"/>
  <c r="D890" i="19"/>
  <c r="F889" i="19"/>
  <c r="D889" i="19"/>
  <c r="C889" i="19"/>
  <c r="B889" i="19"/>
  <c r="F888" i="19"/>
  <c r="D888" i="19"/>
  <c r="F887" i="19"/>
  <c r="D887" i="19"/>
  <c r="F886" i="19"/>
  <c r="F885" i="19" s="1"/>
  <c r="D886" i="19"/>
  <c r="D885" i="19" s="1"/>
  <c r="C885" i="19"/>
  <c r="B885" i="19"/>
  <c r="C884" i="19"/>
  <c r="C883" i="19" s="1"/>
  <c r="B884" i="19"/>
  <c r="B883" i="19" s="1"/>
  <c r="B925" i="19" s="1"/>
  <c r="B882" i="19"/>
  <c r="F882" i="19" s="1"/>
  <c r="G66" i="5"/>
  <c r="K215" i="33" s="1"/>
  <c r="G67" i="5"/>
  <c r="K216" i="33" s="1"/>
  <c r="G68" i="5"/>
  <c r="K217" i="33" s="1"/>
  <c r="G69" i="5"/>
  <c r="K218" i="33" s="1"/>
  <c r="G70" i="5"/>
  <c r="K219" i="33" s="1"/>
  <c r="G71" i="5"/>
  <c r="K220" i="33" s="1"/>
  <c r="G72" i="5"/>
  <c r="K221" i="33" s="1"/>
  <c r="G73" i="5"/>
  <c r="K222" i="33" s="1"/>
  <c r="E65" i="5"/>
  <c r="F65" i="5" s="1"/>
  <c r="E66" i="5"/>
  <c r="E67" i="5"/>
  <c r="I216" i="33" s="1"/>
  <c r="J216" i="33"/>
  <c r="E68" i="5"/>
  <c r="E69" i="5"/>
  <c r="I218" i="33" s="1"/>
  <c r="J218" i="33"/>
  <c r="E70" i="5"/>
  <c r="E71" i="5"/>
  <c r="I220" i="33" s="1"/>
  <c r="J220" i="33"/>
  <c r="E72" i="5"/>
  <c r="E73" i="5"/>
  <c r="I222" i="33" s="1"/>
  <c r="J222" i="33"/>
  <c r="J215" i="33" l="1"/>
  <c r="I215" i="33"/>
  <c r="J214" i="33"/>
  <c r="I214" i="33"/>
  <c r="J221" i="33"/>
  <c r="I221" i="33"/>
  <c r="J219" i="33"/>
  <c r="I219" i="33"/>
  <c r="J217" i="33"/>
  <c r="I217" i="33"/>
  <c r="U6" i="15"/>
  <c r="I142" i="33"/>
  <c r="V6" i="15"/>
  <c r="J142" i="33"/>
  <c r="G2" i="15"/>
  <c r="I137" i="33" s="1"/>
  <c r="I138" i="33"/>
  <c r="H2" i="15"/>
  <c r="J137" i="33" s="1"/>
  <c r="J138" i="33"/>
  <c r="H11" i="15"/>
  <c r="V9" i="15"/>
  <c r="G11" i="15"/>
  <c r="U9" i="15"/>
  <c r="U7" i="15"/>
  <c r="AJ4" i="15" s="1"/>
  <c r="G65" i="5"/>
  <c r="K214" i="33" s="1"/>
  <c r="E64" i="5"/>
  <c r="D1095" i="19"/>
  <c r="D1052" i="19"/>
  <c r="C1265" i="19"/>
  <c r="C1222" i="19"/>
  <c r="B1435" i="19"/>
  <c r="B1392" i="19"/>
  <c r="F1392" i="19" s="1"/>
  <c r="B1222" i="19"/>
  <c r="F1222" i="19" s="1"/>
  <c r="B1265" i="19"/>
  <c r="D1562" i="19"/>
  <c r="D1605" i="19"/>
  <c r="C1945" i="19"/>
  <c r="C1902" i="19"/>
  <c r="D1945" i="19"/>
  <c r="D1902" i="19"/>
  <c r="B1053" i="19"/>
  <c r="D1224" i="19"/>
  <c r="D1223" i="19" s="1"/>
  <c r="D1775" i="19"/>
  <c r="D1732" i="19"/>
  <c r="F1903" i="19"/>
  <c r="F1054" i="19"/>
  <c r="F1053" i="19" s="1"/>
  <c r="D1394" i="19"/>
  <c r="D1393" i="19" s="1"/>
  <c r="F1734" i="19"/>
  <c r="F1733" i="19" s="1"/>
  <c r="C1732" i="19"/>
  <c r="C1775" i="19"/>
  <c r="B1902" i="19"/>
  <c r="F1902" i="19" s="1"/>
  <c r="B1945" i="19"/>
  <c r="B1562" i="19"/>
  <c r="F1562" i="19" s="1"/>
  <c r="B1605" i="19"/>
  <c r="B1775" i="19"/>
  <c r="B1732" i="19"/>
  <c r="F1732" i="19" s="1"/>
  <c r="C925" i="19"/>
  <c r="C882" i="19"/>
  <c r="C1052" i="19"/>
  <c r="C1095" i="19"/>
  <c r="F1224" i="19"/>
  <c r="F1223" i="19" s="1"/>
  <c r="F1265" i="19" s="1"/>
  <c r="F1344" i="19"/>
  <c r="F1394" i="19"/>
  <c r="F1393" i="19" s="1"/>
  <c r="F1435" i="19" s="1"/>
  <c r="F1564" i="19"/>
  <c r="F1563" i="19" s="1"/>
  <c r="C1562" i="19"/>
  <c r="C1605" i="19"/>
  <c r="D893" i="19"/>
  <c r="D884" i="19" s="1"/>
  <c r="D883" i="19" s="1"/>
  <c r="F1004" i="19"/>
  <c r="F893" i="19"/>
  <c r="F1020" i="19"/>
  <c r="F884" i="19"/>
  <c r="F883" i="19" s="1"/>
  <c r="F925" i="19" s="1"/>
  <c r="D14" i="9"/>
  <c r="E14" i="9"/>
  <c r="S65" i="5" l="1"/>
  <c r="G4" i="15" s="1"/>
  <c r="I139" i="33" s="1"/>
  <c r="I213" i="33"/>
  <c r="F64" i="5"/>
  <c r="J213" i="33" s="1"/>
  <c r="U12" i="15"/>
  <c r="I146" i="33"/>
  <c r="V12" i="15"/>
  <c r="J146" i="33"/>
  <c r="H12" i="15"/>
  <c r="G12" i="15"/>
  <c r="D925" i="19"/>
  <c r="D882" i="19"/>
  <c r="D1435" i="19"/>
  <c r="D1392" i="19"/>
  <c r="D1222" i="19"/>
  <c r="D1265" i="19"/>
  <c r="F1945" i="19"/>
  <c r="B1052" i="19"/>
  <c r="F1052" i="19" s="1"/>
  <c r="F1095" i="19" s="1"/>
  <c r="B1095" i="19"/>
  <c r="F1605" i="19"/>
  <c r="F1775" i="19"/>
  <c r="B3" i="5"/>
  <c r="C105" i="9"/>
  <c r="B105" i="9"/>
  <c r="T65" i="5" l="1"/>
  <c r="G5" i="15" s="1"/>
  <c r="I140" i="33" s="1"/>
  <c r="U13" i="15"/>
  <c r="U11" i="15" s="1"/>
  <c r="AJ5" i="15" s="1"/>
  <c r="AJ6" i="15" s="1"/>
  <c r="AJ7" i="15" s="1"/>
  <c r="AJ8" i="15" s="1"/>
  <c r="AJ9" i="15" s="1"/>
  <c r="AJ10" i="15" s="1"/>
  <c r="I147" i="33"/>
  <c r="V13" i="15"/>
  <c r="J147" i="33"/>
  <c r="O15" i="15"/>
  <c r="G15" i="15"/>
  <c r="I150" i="33" s="1"/>
  <c r="B92" i="9"/>
  <c r="V14" i="15"/>
  <c r="T14" i="15"/>
  <c r="S14" i="15"/>
  <c r="E7" i="15"/>
  <c r="E8" i="15"/>
  <c r="F8" i="15"/>
  <c r="H143" i="33" s="1"/>
  <c r="F7" i="15"/>
  <c r="H142" i="33" s="1"/>
  <c r="T10" i="15"/>
  <c r="V10" i="15"/>
  <c r="H138" i="33"/>
  <c r="G6" i="15" l="1"/>
  <c r="I141" i="33" s="1"/>
  <c r="S9" i="15"/>
  <c r="G143" i="33"/>
  <c r="S6" i="15"/>
  <c r="G142" i="33"/>
  <c r="H137" i="33"/>
  <c r="T9" i="15"/>
  <c r="T6" i="15"/>
  <c r="T7" i="15" s="1"/>
  <c r="AH4" i="15" s="1"/>
  <c r="E11" i="15"/>
  <c r="G146" i="33" s="1"/>
  <c r="O8" i="15"/>
  <c r="O11" i="15" s="1"/>
  <c r="O7" i="15"/>
  <c r="AJ11" i="15"/>
  <c r="AJ12" i="15" s="1"/>
  <c r="AJ13" i="15" s="1"/>
  <c r="AJ14" i="15" s="1"/>
  <c r="AJ15" i="15" s="1"/>
  <c r="AJ16" i="15" s="1"/>
  <c r="AJ17" i="15" s="1"/>
  <c r="AJ18" i="15" s="1"/>
  <c r="AJ19" i="15" s="1"/>
  <c r="AJ20" i="15" s="1"/>
  <c r="AJ21" i="15" s="1"/>
  <c r="AJ22" i="15" s="1"/>
  <c r="AJ23" i="15" s="1"/>
  <c r="AJ24" i="15" s="1"/>
  <c r="AJ25" i="15" s="1"/>
  <c r="AJ26" i="15" s="1"/>
  <c r="AJ27" i="15" s="1"/>
  <c r="AJ28" i="15" s="1"/>
  <c r="AJ29" i="15" s="1"/>
  <c r="AJ30" i="15" s="1"/>
  <c r="AJ31" i="15" s="1"/>
  <c r="AJ32" i="15" s="1"/>
  <c r="AJ33" i="15" s="1"/>
  <c r="AJ34" i="15" s="1"/>
  <c r="AJ35" i="15" s="1"/>
  <c r="AJ36" i="15" s="1"/>
  <c r="AJ37" i="15" s="1"/>
  <c r="AJ38" i="15" s="1"/>
  <c r="AJ39" i="15" s="1"/>
  <c r="AJ40" i="15" s="1"/>
  <c r="AJ41" i="15" s="1"/>
  <c r="AJ42" i="15" s="1"/>
  <c r="AJ43" i="15" s="1"/>
  <c r="AJ44" i="15" s="1"/>
  <c r="AJ45" i="15" s="1"/>
  <c r="AJ46" i="15" s="1"/>
  <c r="AJ47" i="15" s="1"/>
  <c r="AJ48" i="15" s="1"/>
  <c r="AJ49" i="15" s="1"/>
  <c r="AJ50" i="15" s="1"/>
  <c r="AJ51" i="15" s="1"/>
  <c r="AJ52" i="15" s="1"/>
  <c r="AJ53" i="15" s="1"/>
  <c r="AJ54" i="15" s="1"/>
  <c r="AJ55" i="15" s="1"/>
  <c r="AJ56" i="15" s="1"/>
  <c r="AJ57" i="15" s="1"/>
  <c r="AJ58" i="15" s="1"/>
  <c r="AJ59" i="15" s="1"/>
  <c r="AJ60" i="15" s="1"/>
  <c r="AJ61" i="15" s="1"/>
  <c r="AJ62" i="15" s="1"/>
  <c r="AJ63" i="15" s="1"/>
  <c r="AJ64" i="15" s="1"/>
  <c r="AJ65" i="15" s="1"/>
  <c r="AJ66" i="15" s="1"/>
  <c r="AJ67" i="15" s="1"/>
  <c r="AJ68" i="15" s="1"/>
  <c r="AJ69" i="15" s="1"/>
  <c r="AJ70" i="15" s="1"/>
  <c r="AJ71" i="15" s="1"/>
  <c r="AJ72" i="15" s="1"/>
  <c r="AJ73" i="15" s="1"/>
  <c r="AJ74" i="15" s="1"/>
  <c r="AJ75" i="15" s="1"/>
  <c r="AJ76" i="15" s="1"/>
  <c r="AJ77" i="15" s="1"/>
  <c r="AJ78" i="15" s="1"/>
  <c r="AJ79" i="15" s="1"/>
  <c r="AJ80" i="15" s="1"/>
  <c r="AJ81" i="15" s="1"/>
  <c r="AJ82" i="15" s="1"/>
  <c r="AJ83" i="15" s="1"/>
  <c r="AJ84" i="15" s="1"/>
  <c r="AJ85" i="15" s="1"/>
  <c r="AJ86" i="15" s="1"/>
  <c r="AJ87" i="15" s="1"/>
  <c r="AJ88" i="15" s="1"/>
  <c r="AJ89" i="15" s="1"/>
  <c r="AJ90" i="15" s="1"/>
  <c r="AJ91" i="15" s="1"/>
  <c r="AJ92" i="15" s="1"/>
  <c r="AJ93" i="15" s="1"/>
  <c r="AJ94" i="15" s="1"/>
  <c r="AJ95" i="15" s="1"/>
  <c r="AJ96" i="15" s="1"/>
  <c r="AJ97" i="15" s="1"/>
  <c r="AJ98" i="15" s="1"/>
  <c r="AJ99" i="15" s="1"/>
  <c r="AJ100" i="15" s="1"/>
  <c r="AJ101" i="15" s="1"/>
  <c r="AJ102" i="15" s="1"/>
  <c r="AJ103" i="15" s="1"/>
  <c r="AJ104" i="15" s="1"/>
  <c r="AJ105" i="15" s="1"/>
  <c r="AJ106" i="15" s="1"/>
  <c r="AJ107" i="15" s="1"/>
  <c r="AJ108" i="15" s="1"/>
  <c r="AJ109" i="15" s="1"/>
  <c r="AJ110" i="15" s="1"/>
  <c r="AJ111" i="15" s="1"/>
  <c r="AJ112" i="15" s="1"/>
  <c r="AJ113" i="15" s="1"/>
  <c r="AJ114" i="15" s="1"/>
  <c r="AJ115" i="15" s="1"/>
  <c r="AJ116" i="15" s="1"/>
  <c r="AJ117" i="15" s="1"/>
  <c r="AJ118" i="15" s="1"/>
  <c r="AJ119" i="15" s="1"/>
  <c r="AJ120" i="15" s="1"/>
  <c r="AJ121" i="15" s="1"/>
  <c r="AJ122" i="15" s="1"/>
  <c r="AJ123" i="15" s="1"/>
  <c r="AJ124" i="15" s="1"/>
  <c r="AJ125" i="15" s="1"/>
  <c r="AJ126" i="15" s="1"/>
  <c r="AJ127" i="15" s="1"/>
  <c r="AJ128" i="15" s="1"/>
  <c r="AJ129" i="15" s="1"/>
  <c r="AJ130" i="15" s="1"/>
  <c r="AJ131" i="15" s="1"/>
  <c r="AJ132" i="15" s="1"/>
  <c r="AJ133" i="15" s="1"/>
  <c r="AJ134" i="15" s="1"/>
  <c r="AJ135" i="15" s="1"/>
  <c r="AJ136" i="15" s="1"/>
  <c r="AJ137" i="15" s="1"/>
  <c r="AJ138" i="15" s="1"/>
  <c r="AJ139" i="15" s="1"/>
  <c r="AJ140" i="15" s="1"/>
  <c r="AJ141" i="15" s="1"/>
  <c r="AJ142" i="15" s="1"/>
  <c r="AJ143" i="15" s="1"/>
  <c r="AJ144" i="15" s="1"/>
  <c r="AJ145" i="15" s="1"/>
  <c r="AJ146" i="15" s="1"/>
  <c r="AJ147" i="15" s="1"/>
  <c r="AJ148" i="15" s="1"/>
  <c r="AJ149" i="15" s="1"/>
  <c r="AJ150" i="15" s="1"/>
  <c r="AJ151" i="15" s="1"/>
  <c r="AJ152" i="15" s="1"/>
  <c r="AK10" i="15"/>
  <c r="F11" i="15"/>
  <c r="H146" i="33" s="1"/>
  <c r="C92" i="9"/>
  <c r="E92" i="9"/>
  <c r="G76" i="5"/>
  <c r="K225" i="33" s="1"/>
  <c r="G77" i="5"/>
  <c r="K226" i="33" s="1"/>
  <c r="G78" i="5"/>
  <c r="K227" i="33" s="1"/>
  <c r="G79" i="5"/>
  <c r="K228" i="33" s="1"/>
  <c r="G80" i="5"/>
  <c r="K229" i="33" s="1"/>
  <c r="G81" i="5"/>
  <c r="K230" i="33" s="1"/>
  <c r="G82" i="5"/>
  <c r="K231" i="33" s="1"/>
  <c r="G83" i="5"/>
  <c r="K232" i="33" s="1"/>
  <c r="G84" i="5"/>
  <c r="K233" i="33" s="1"/>
  <c r="G85" i="5"/>
  <c r="K234" i="33" s="1"/>
  <c r="G86" i="5"/>
  <c r="K235" i="33" s="1"/>
  <c r="G87" i="5"/>
  <c r="K236" i="33" s="1"/>
  <c r="G88" i="5"/>
  <c r="K237" i="33" s="1"/>
  <c r="G89" i="5"/>
  <c r="K238" i="33" s="1"/>
  <c r="G90" i="5"/>
  <c r="K239" i="33" s="1"/>
  <c r="J225" i="33"/>
  <c r="J226" i="33"/>
  <c r="J227" i="33"/>
  <c r="J228" i="33"/>
  <c r="J229" i="33"/>
  <c r="J230" i="33"/>
  <c r="J231" i="33"/>
  <c r="J232" i="33"/>
  <c r="J233" i="33"/>
  <c r="J234" i="33"/>
  <c r="J235" i="33"/>
  <c r="J236" i="33"/>
  <c r="J237" i="33"/>
  <c r="J238" i="33"/>
  <c r="J239" i="33"/>
  <c r="E76" i="5"/>
  <c r="I225" i="33" s="1"/>
  <c r="E77" i="5"/>
  <c r="I226" i="33" s="1"/>
  <c r="E78" i="5"/>
  <c r="I227" i="33" s="1"/>
  <c r="E79" i="5"/>
  <c r="I228" i="33" s="1"/>
  <c r="E80" i="5"/>
  <c r="I229" i="33" s="1"/>
  <c r="E81" i="5"/>
  <c r="I230" i="33" s="1"/>
  <c r="E82" i="5"/>
  <c r="I231" i="33" s="1"/>
  <c r="E83" i="5"/>
  <c r="I232" i="33" s="1"/>
  <c r="E84" i="5"/>
  <c r="I233" i="33" s="1"/>
  <c r="E85" i="5"/>
  <c r="I234" i="33" s="1"/>
  <c r="E86" i="5"/>
  <c r="I235" i="33" s="1"/>
  <c r="E87" i="5"/>
  <c r="I236" i="33" s="1"/>
  <c r="E88" i="5"/>
  <c r="I237" i="33" s="1"/>
  <c r="E89" i="5"/>
  <c r="I238" i="33" s="1"/>
  <c r="E90" i="5"/>
  <c r="I239" i="33" s="1"/>
  <c r="E75" i="5"/>
  <c r="G64" i="5"/>
  <c r="E56" i="5"/>
  <c r="I205" i="33" s="1"/>
  <c r="E55" i="5"/>
  <c r="J167" i="33"/>
  <c r="J168" i="33"/>
  <c r="J171" i="33"/>
  <c r="J172" i="33"/>
  <c r="E12" i="5"/>
  <c r="I162" i="33"/>
  <c r="E14" i="5"/>
  <c r="I163" i="33" s="1"/>
  <c r="E15" i="5"/>
  <c r="I164" i="33" s="1"/>
  <c r="E16" i="5"/>
  <c r="I165" i="33" s="1"/>
  <c r="E17" i="5"/>
  <c r="I166" i="33" s="1"/>
  <c r="E18" i="5"/>
  <c r="I167" i="33" s="1"/>
  <c r="E19" i="5"/>
  <c r="I168" i="33" s="1"/>
  <c r="E20" i="5"/>
  <c r="I169" i="33" s="1"/>
  <c r="E21" i="5"/>
  <c r="I170" i="33" s="1"/>
  <c r="E22" i="5"/>
  <c r="I171" i="33" s="1"/>
  <c r="E23" i="5"/>
  <c r="I172" i="33" s="1"/>
  <c r="E24" i="5"/>
  <c r="I173" i="33" s="1"/>
  <c r="E25" i="5"/>
  <c r="I174" i="33" s="1"/>
  <c r="E26" i="5"/>
  <c r="I175" i="33" s="1"/>
  <c r="E27" i="5"/>
  <c r="I176" i="33" s="1"/>
  <c r="E28" i="5"/>
  <c r="I177" i="33" s="1"/>
  <c r="E29" i="5"/>
  <c r="I178" i="33" s="1"/>
  <c r="E30" i="5"/>
  <c r="I179" i="33" s="1"/>
  <c r="E31" i="5"/>
  <c r="I180" i="33" s="1"/>
  <c r="E32" i="5"/>
  <c r="I181" i="33" s="1"/>
  <c r="E33" i="5"/>
  <c r="I182" i="33" s="1"/>
  <c r="E34" i="5"/>
  <c r="I183" i="33" s="1"/>
  <c r="E35" i="5"/>
  <c r="I184" i="33" s="1"/>
  <c r="E36" i="5"/>
  <c r="I185" i="33" s="1"/>
  <c r="E37" i="5"/>
  <c r="I186" i="33" s="1"/>
  <c r="E38" i="5"/>
  <c r="I187" i="33" s="1"/>
  <c r="E39" i="5"/>
  <c r="I188" i="33" s="1"/>
  <c r="E40" i="5"/>
  <c r="I189" i="33" s="1"/>
  <c r="E41" i="5"/>
  <c r="I190" i="33" s="1"/>
  <c r="E42" i="5"/>
  <c r="I191" i="33" s="1"/>
  <c r="E43" i="5"/>
  <c r="I192" i="33" s="1"/>
  <c r="E44" i="5"/>
  <c r="I193" i="33" s="1"/>
  <c r="E45" i="5"/>
  <c r="I194" i="33" s="1"/>
  <c r="E46" i="5"/>
  <c r="I195" i="33" s="1"/>
  <c r="E47" i="5"/>
  <c r="I196" i="33" s="1"/>
  <c r="E48" i="5"/>
  <c r="I197" i="33" s="1"/>
  <c r="E49" i="5"/>
  <c r="I198" i="33" s="1"/>
  <c r="E50" i="5"/>
  <c r="I199" i="33" s="1"/>
  <c r="E51" i="5"/>
  <c r="I200" i="33" s="1"/>
  <c r="E52" i="5"/>
  <c r="I201" i="33" s="1"/>
  <c r="E53" i="5"/>
  <c r="I202" i="33" s="1"/>
  <c r="E11" i="5"/>
  <c r="A96" i="5"/>
  <c r="A95" i="5"/>
  <c r="A94" i="5"/>
  <c r="A93" i="5"/>
  <c r="A242" i="33" s="1"/>
  <c r="D94" i="5" l="1"/>
  <c r="H243" i="33" s="1"/>
  <c r="I224" i="33"/>
  <c r="F75" i="5"/>
  <c r="I204" i="33"/>
  <c r="F55" i="5"/>
  <c r="J204" i="33" s="1"/>
  <c r="I160" i="33"/>
  <c r="F11" i="5"/>
  <c r="D95" i="5"/>
  <c r="H244" i="33" s="1"/>
  <c r="A244" i="33"/>
  <c r="A243" i="33"/>
  <c r="D96" i="5"/>
  <c r="H245" i="33" s="1"/>
  <c r="A245" i="33"/>
  <c r="U65" i="5"/>
  <c r="K213" i="33"/>
  <c r="J169" i="33"/>
  <c r="J196" i="33"/>
  <c r="J193" i="33"/>
  <c r="J192" i="33"/>
  <c r="J184" i="33"/>
  <c r="J181" i="33"/>
  <c r="J180" i="33"/>
  <c r="J195" i="33"/>
  <c r="J183" i="33"/>
  <c r="J170" i="33"/>
  <c r="G39" i="5"/>
  <c r="K188" i="33" s="1"/>
  <c r="J194" i="33"/>
  <c r="J182" i="33"/>
  <c r="J191" i="33"/>
  <c r="J179" i="33"/>
  <c r="J166" i="33"/>
  <c r="G35" i="5"/>
  <c r="K184" i="33" s="1"/>
  <c r="G23" i="5"/>
  <c r="K172" i="33" s="1"/>
  <c r="J202" i="33"/>
  <c r="J190" i="33"/>
  <c r="J178" i="33"/>
  <c r="G34" i="5"/>
  <c r="K183" i="33" s="1"/>
  <c r="G22" i="5"/>
  <c r="K171" i="33" s="1"/>
  <c r="J164" i="33"/>
  <c r="G45" i="5"/>
  <c r="K194" i="33" s="1"/>
  <c r="G33" i="5"/>
  <c r="K182" i="33" s="1"/>
  <c r="G21" i="5"/>
  <c r="K170" i="33" s="1"/>
  <c r="J200" i="33"/>
  <c r="J188" i="33"/>
  <c r="J176" i="33"/>
  <c r="J163" i="33"/>
  <c r="G44" i="5"/>
  <c r="K193" i="33" s="1"/>
  <c r="G20" i="5"/>
  <c r="K169" i="33" s="1"/>
  <c r="J199" i="33"/>
  <c r="J187" i="33"/>
  <c r="J175" i="33"/>
  <c r="J162" i="33"/>
  <c r="G43" i="5"/>
  <c r="K192" i="33" s="1"/>
  <c r="G19" i="5"/>
  <c r="K168" i="33" s="1"/>
  <c r="J198" i="33"/>
  <c r="J186" i="33"/>
  <c r="J174" i="33"/>
  <c r="G18" i="5"/>
  <c r="K167" i="33" s="1"/>
  <c r="I161" i="33"/>
  <c r="F12" i="15"/>
  <c r="H147" i="33" s="1"/>
  <c r="T12" i="15"/>
  <c r="E12" i="15"/>
  <c r="S12" i="15"/>
  <c r="E54" i="5"/>
  <c r="I203" i="33" s="1"/>
  <c r="E10" i="5"/>
  <c r="F56" i="5"/>
  <c r="J205" i="33" s="1"/>
  <c r="I159" i="33" l="1"/>
  <c r="S10" i="5"/>
  <c r="E4" i="15" s="1"/>
  <c r="G137" i="33"/>
  <c r="S13" i="15"/>
  <c r="G147" i="33"/>
  <c r="G31" i="5"/>
  <c r="K180" i="33" s="1"/>
  <c r="G30" i="5"/>
  <c r="K179" i="33" s="1"/>
  <c r="G32" i="5"/>
  <c r="K181" i="33" s="1"/>
  <c r="G75" i="5"/>
  <c r="K224" i="33" s="1"/>
  <c r="J224" i="33"/>
  <c r="G56" i="5"/>
  <c r="K205" i="33" s="1"/>
  <c r="G47" i="5"/>
  <c r="K196" i="33" s="1"/>
  <c r="G17" i="5"/>
  <c r="K166" i="33" s="1"/>
  <c r="G13" i="5"/>
  <c r="K162" i="33" s="1"/>
  <c r="G46" i="5"/>
  <c r="K195" i="33" s="1"/>
  <c r="G25" i="5"/>
  <c r="K174" i="33" s="1"/>
  <c r="G27" i="5"/>
  <c r="K176" i="33" s="1"/>
  <c r="G51" i="5"/>
  <c r="K200" i="33" s="1"/>
  <c r="J165" i="33"/>
  <c r="G16" i="5"/>
  <c r="K165" i="33" s="1"/>
  <c r="G37" i="5"/>
  <c r="K186" i="33" s="1"/>
  <c r="G49" i="5"/>
  <c r="K198" i="33" s="1"/>
  <c r="G14" i="5"/>
  <c r="K163" i="33" s="1"/>
  <c r="G26" i="5"/>
  <c r="K175" i="33" s="1"/>
  <c r="G38" i="5"/>
  <c r="K187" i="33" s="1"/>
  <c r="G29" i="5"/>
  <c r="K178" i="33" s="1"/>
  <c r="G50" i="5"/>
  <c r="K199" i="33" s="1"/>
  <c r="G41" i="5"/>
  <c r="K190" i="33" s="1"/>
  <c r="J177" i="33"/>
  <c r="G28" i="5"/>
  <c r="K177" i="33" s="1"/>
  <c r="G53" i="5"/>
  <c r="K202" i="33" s="1"/>
  <c r="J173" i="33"/>
  <c r="G24" i="5"/>
  <c r="K173" i="33" s="1"/>
  <c r="G42" i="5"/>
  <c r="K191" i="33" s="1"/>
  <c r="J189" i="33"/>
  <c r="G40" i="5"/>
  <c r="K189" i="33" s="1"/>
  <c r="J185" i="33"/>
  <c r="G36" i="5"/>
  <c r="K185" i="33" s="1"/>
  <c r="J201" i="33"/>
  <c r="G52" i="5"/>
  <c r="K201" i="33" s="1"/>
  <c r="G15" i="5"/>
  <c r="K164" i="33" s="1"/>
  <c r="J197" i="33"/>
  <c r="G48" i="5"/>
  <c r="K197" i="33" s="1"/>
  <c r="G12" i="5"/>
  <c r="K161" i="33" s="1"/>
  <c r="J161" i="33"/>
  <c r="F10" i="5"/>
  <c r="J159" i="33" s="1"/>
  <c r="J160" i="33"/>
  <c r="G55" i="5"/>
  <c r="K204" i="33" s="1"/>
  <c r="T13" i="15"/>
  <c r="O12" i="15"/>
  <c r="A22" i="15" s="1"/>
  <c r="E22" i="15" s="1"/>
  <c r="F54" i="5"/>
  <c r="G11" i="5"/>
  <c r="A466" i="33" l="1"/>
  <c r="B22" i="15"/>
  <c r="C7" i="16" s="1"/>
  <c r="J203" i="33"/>
  <c r="H22" i="15"/>
  <c r="H466" i="33" s="1"/>
  <c r="G10" i="5"/>
  <c r="K159" i="33" s="1"/>
  <c r="K160" i="33"/>
  <c r="G54" i="5"/>
  <c r="K203" i="33" s="1"/>
  <c r="A23" i="15"/>
  <c r="A315" i="13"/>
  <c r="E315" i="13" s="1"/>
  <c r="A316" i="13"/>
  <c r="A317" i="13"/>
  <c r="E317" i="13" s="1"/>
  <c r="A318" i="13"/>
  <c r="A319" i="13"/>
  <c r="E319" i="13" s="1"/>
  <c r="A320" i="13"/>
  <c r="A321" i="13"/>
  <c r="E321" i="13" s="1"/>
  <c r="A322" i="13"/>
  <c r="A323" i="13"/>
  <c r="E323" i="13" s="1"/>
  <c r="A324" i="13"/>
  <c r="A314" i="13"/>
  <c r="E314" i="13" s="1"/>
  <c r="A303" i="13"/>
  <c r="A304" i="13"/>
  <c r="E304" i="13" s="1"/>
  <c r="A305" i="13"/>
  <c r="A306" i="13"/>
  <c r="E306" i="13" s="1"/>
  <c r="A307" i="13"/>
  <c r="A308" i="13"/>
  <c r="E308" i="13" s="1"/>
  <c r="A309" i="13"/>
  <c r="A310" i="13"/>
  <c r="E310" i="13" s="1"/>
  <c r="A311" i="13"/>
  <c r="A312" i="13"/>
  <c r="E312" i="13" s="1"/>
  <c r="A302" i="13"/>
  <c r="A291" i="13"/>
  <c r="A292" i="13"/>
  <c r="A293" i="13"/>
  <c r="A294" i="13"/>
  <c r="A295" i="13"/>
  <c r="A296" i="13"/>
  <c r="A297" i="13"/>
  <c r="E297" i="13" s="1"/>
  <c r="A298" i="13"/>
  <c r="E298" i="13" s="1"/>
  <c r="A299" i="13"/>
  <c r="E299" i="13" s="1"/>
  <c r="A300" i="13"/>
  <c r="E300" i="13" s="1"/>
  <c r="A290" i="13"/>
  <c r="A288" i="13"/>
  <c r="C288" i="13" s="1"/>
  <c r="A287" i="13"/>
  <c r="A286" i="13"/>
  <c r="E286" i="13" s="1"/>
  <c r="A285" i="13"/>
  <c r="A284" i="13"/>
  <c r="C284" i="13" s="1"/>
  <c r="A283" i="13"/>
  <c r="A282" i="13"/>
  <c r="D282" i="13" s="1"/>
  <c r="A281" i="13"/>
  <c r="A280" i="13"/>
  <c r="D280" i="13" s="1"/>
  <c r="A279" i="13"/>
  <c r="A278" i="13"/>
  <c r="D278" i="13" s="1"/>
  <c r="A277" i="13"/>
  <c r="A261" i="13"/>
  <c r="E261" i="13" s="1"/>
  <c r="A262" i="13"/>
  <c r="A263" i="13"/>
  <c r="E263" i="13" s="1"/>
  <c r="A264" i="13"/>
  <c r="A265" i="13"/>
  <c r="E265" i="13" s="1"/>
  <c r="A266" i="13"/>
  <c r="A267" i="13"/>
  <c r="E267" i="13" s="1"/>
  <c r="A268" i="13"/>
  <c r="A269" i="13"/>
  <c r="E269" i="13" s="1"/>
  <c r="A270" i="13"/>
  <c r="A260" i="13"/>
  <c r="E260" i="13" s="1"/>
  <c r="A249" i="13"/>
  <c r="A250" i="13"/>
  <c r="E250" i="13" s="1"/>
  <c r="A251" i="13"/>
  <c r="A252" i="13"/>
  <c r="E252" i="13" s="1"/>
  <c r="A253" i="13"/>
  <c r="A254" i="13"/>
  <c r="E254" i="13" s="1"/>
  <c r="A255" i="13"/>
  <c r="A256" i="13"/>
  <c r="E256" i="13" s="1"/>
  <c r="A257" i="13"/>
  <c r="A258" i="13"/>
  <c r="E258" i="13" s="1"/>
  <c r="A248" i="13"/>
  <c r="C248" i="13" s="1"/>
  <c r="A237" i="13"/>
  <c r="A238" i="13"/>
  <c r="A239" i="13"/>
  <c r="A240" i="13"/>
  <c r="A241" i="13"/>
  <c r="A242" i="13"/>
  <c r="A243" i="13"/>
  <c r="E243" i="13" s="1"/>
  <c r="A244" i="13"/>
  <c r="D244" i="13" s="1"/>
  <c r="A245" i="13"/>
  <c r="E245" i="13" s="1"/>
  <c r="A246" i="13"/>
  <c r="E246" i="13" s="1"/>
  <c r="A236" i="13"/>
  <c r="A234" i="13"/>
  <c r="E234" i="13" s="1"/>
  <c r="A233" i="13"/>
  <c r="D233" i="13" s="1"/>
  <c r="A232" i="13"/>
  <c r="E232" i="13" s="1"/>
  <c r="A231" i="13"/>
  <c r="D231" i="13" s="1"/>
  <c r="A230" i="13"/>
  <c r="E230" i="13" s="1"/>
  <c r="A229" i="13"/>
  <c r="D229" i="13" s="1"/>
  <c r="A228" i="13"/>
  <c r="E228" i="13" s="1"/>
  <c r="A227" i="13"/>
  <c r="D227" i="13" s="1"/>
  <c r="A226" i="13"/>
  <c r="E226" i="13" s="1"/>
  <c r="A225" i="13"/>
  <c r="D225" i="13" s="1"/>
  <c r="A224" i="13"/>
  <c r="E224" i="13" s="1"/>
  <c r="A223" i="13"/>
  <c r="B106" i="9"/>
  <c r="G106" i="9" s="1"/>
  <c r="B107" i="9"/>
  <c r="E107" i="9" s="1"/>
  <c r="B108" i="9"/>
  <c r="G108" i="9" s="1"/>
  <c r="B109" i="9"/>
  <c r="E109" i="9" s="1"/>
  <c r="B110" i="9"/>
  <c r="G110" i="9" s="1"/>
  <c r="B111" i="9"/>
  <c r="E111" i="9" s="1"/>
  <c r="B112" i="9"/>
  <c r="G112" i="9" s="1"/>
  <c r="B113" i="9"/>
  <c r="E113" i="9" s="1"/>
  <c r="F105" i="9"/>
  <c r="B100" i="9"/>
  <c r="G100" i="9" s="1"/>
  <c r="B93" i="9"/>
  <c r="F93" i="9" s="1"/>
  <c r="B94" i="9"/>
  <c r="G94" i="9" s="1"/>
  <c r="B95" i="9"/>
  <c r="F95" i="9" s="1"/>
  <c r="B96" i="9"/>
  <c r="G96" i="9" s="1"/>
  <c r="B97" i="9"/>
  <c r="F97" i="9" s="1"/>
  <c r="B98" i="9"/>
  <c r="G98" i="9" s="1"/>
  <c r="B99" i="9"/>
  <c r="F99" i="9" s="1"/>
  <c r="F92" i="9"/>
  <c r="A207" i="13"/>
  <c r="E207" i="13" s="1"/>
  <c r="A208" i="13"/>
  <c r="D208" i="13" s="1"/>
  <c r="A209" i="13"/>
  <c r="E209" i="13" s="1"/>
  <c r="A210" i="13"/>
  <c r="E210" i="13" s="1"/>
  <c r="A211" i="13"/>
  <c r="E211" i="13" s="1"/>
  <c r="A212" i="13"/>
  <c r="C212" i="13" s="1"/>
  <c r="A213" i="13"/>
  <c r="E213" i="13" s="1"/>
  <c r="A214" i="13"/>
  <c r="E214" i="13" s="1"/>
  <c r="A215" i="13"/>
  <c r="E215" i="13" s="1"/>
  <c r="A216" i="13"/>
  <c r="C216" i="13" s="1"/>
  <c r="A206" i="13"/>
  <c r="E206" i="13" s="1"/>
  <c r="A204" i="13"/>
  <c r="E204" i="13" s="1"/>
  <c r="A195" i="13"/>
  <c r="D195" i="13" s="1"/>
  <c r="A196" i="13"/>
  <c r="E196" i="13" s="1"/>
  <c r="A197" i="13"/>
  <c r="D197" i="13" s="1"/>
  <c r="A198" i="13"/>
  <c r="E198" i="13" s="1"/>
  <c r="A199" i="13"/>
  <c r="D199" i="13" s="1"/>
  <c r="A200" i="13"/>
  <c r="E200" i="13" s="1"/>
  <c r="A201" i="13"/>
  <c r="D201" i="13" s="1"/>
  <c r="A202" i="13"/>
  <c r="E202" i="13" s="1"/>
  <c r="A203" i="13"/>
  <c r="D203" i="13" s="1"/>
  <c r="A194" i="13"/>
  <c r="E194" i="13" s="1"/>
  <c r="A183" i="13"/>
  <c r="A184" i="13"/>
  <c r="A185" i="13"/>
  <c r="A186" i="13"/>
  <c r="A187" i="13"/>
  <c r="A188" i="13"/>
  <c r="A189" i="13"/>
  <c r="E189" i="13" s="1"/>
  <c r="A190" i="13"/>
  <c r="E190" i="13" s="1"/>
  <c r="A191" i="13"/>
  <c r="E191" i="13" s="1"/>
  <c r="A192" i="13"/>
  <c r="E192" i="13" s="1"/>
  <c r="A182" i="13"/>
  <c r="A180" i="13"/>
  <c r="B180" i="13" s="1"/>
  <c r="A179" i="13"/>
  <c r="B179" i="13" s="1"/>
  <c r="A178" i="13"/>
  <c r="B178" i="13" s="1"/>
  <c r="A177" i="13"/>
  <c r="B177" i="13" s="1"/>
  <c r="A176" i="13"/>
  <c r="B176" i="13" s="1"/>
  <c r="A175" i="13"/>
  <c r="B175" i="13" s="1"/>
  <c r="A174" i="13"/>
  <c r="B174" i="13" s="1"/>
  <c r="A173" i="13"/>
  <c r="B173" i="13" s="1"/>
  <c r="A172" i="13"/>
  <c r="B172" i="13" s="1"/>
  <c r="A171" i="13"/>
  <c r="B171" i="13" s="1"/>
  <c r="A170" i="13"/>
  <c r="B170" i="13" s="1"/>
  <c r="A169" i="13"/>
  <c r="E163" i="13"/>
  <c r="D163" i="13"/>
  <c r="C163" i="13"/>
  <c r="B163" i="13"/>
  <c r="A163" i="13"/>
  <c r="E162" i="13"/>
  <c r="D162" i="13"/>
  <c r="C162" i="13"/>
  <c r="B162" i="13"/>
  <c r="A162" i="13"/>
  <c r="E161" i="13"/>
  <c r="D161" i="13"/>
  <c r="C161" i="13"/>
  <c r="B161" i="13"/>
  <c r="A161" i="13"/>
  <c r="E160" i="13"/>
  <c r="D160" i="13"/>
  <c r="C160" i="13"/>
  <c r="B160" i="13"/>
  <c r="A160" i="13"/>
  <c r="E159" i="13"/>
  <c r="D159" i="13"/>
  <c r="C159" i="13"/>
  <c r="B159" i="13"/>
  <c r="A159" i="13"/>
  <c r="E153" i="13"/>
  <c r="D153" i="13"/>
  <c r="C153" i="13"/>
  <c r="B153" i="13"/>
  <c r="A153" i="13"/>
  <c r="E152" i="13"/>
  <c r="D152" i="13"/>
  <c r="C152" i="13"/>
  <c r="B152" i="13"/>
  <c r="A152" i="13"/>
  <c r="E151" i="13"/>
  <c r="D151" i="13"/>
  <c r="C151" i="13"/>
  <c r="B151" i="13"/>
  <c r="A151" i="13"/>
  <c r="E150" i="13"/>
  <c r="D150" i="13"/>
  <c r="C150" i="13"/>
  <c r="B150" i="13"/>
  <c r="A150" i="13"/>
  <c r="E149" i="13"/>
  <c r="D149" i="13"/>
  <c r="C149" i="13"/>
  <c r="B149" i="13"/>
  <c r="A149" i="13"/>
  <c r="E148" i="13"/>
  <c r="D148" i="13"/>
  <c r="C148" i="13"/>
  <c r="B148" i="13"/>
  <c r="A148" i="13"/>
  <c r="E147" i="13"/>
  <c r="D147" i="13"/>
  <c r="C147" i="13"/>
  <c r="B147" i="13"/>
  <c r="A147" i="13"/>
  <c r="E146" i="13"/>
  <c r="D146" i="13"/>
  <c r="C146" i="13"/>
  <c r="B146" i="13"/>
  <c r="A146" i="13"/>
  <c r="E145" i="13"/>
  <c r="D145" i="13"/>
  <c r="C145" i="13"/>
  <c r="B145" i="13"/>
  <c r="A145" i="13"/>
  <c r="E144" i="13"/>
  <c r="D144" i="13"/>
  <c r="C144" i="13"/>
  <c r="B144" i="13"/>
  <c r="A144" i="13"/>
  <c r="A139" i="13"/>
  <c r="A138" i="13"/>
  <c r="A137" i="13"/>
  <c r="A136" i="13"/>
  <c r="A135" i="13"/>
  <c r="E129" i="13"/>
  <c r="D129" i="13"/>
  <c r="C129" i="13"/>
  <c r="B129" i="13"/>
  <c r="A129" i="13"/>
  <c r="E128" i="13"/>
  <c r="D128" i="13"/>
  <c r="C128" i="13"/>
  <c r="B128" i="13"/>
  <c r="A128" i="13"/>
  <c r="E127" i="13"/>
  <c r="D127" i="13"/>
  <c r="C127" i="13"/>
  <c r="B127" i="13"/>
  <c r="A127" i="13"/>
  <c r="E126" i="13"/>
  <c r="D126" i="13"/>
  <c r="C126" i="13"/>
  <c r="B126" i="13"/>
  <c r="A126" i="13"/>
  <c r="E125" i="13"/>
  <c r="D125" i="13"/>
  <c r="C125" i="13"/>
  <c r="B125" i="13"/>
  <c r="A125" i="13"/>
  <c r="E124" i="13"/>
  <c r="D124" i="13"/>
  <c r="C124" i="13"/>
  <c r="B124" i="13"/>
  <c r="A124" i="13"/>
  <c r="E123" i="13"/>
  <c r="D123" i="13"/>
  <c r="C123" i="13"/>
  <c r="B123" i="13"/>
  <c r="A123" i="13"/>
  <c r="E122" i="13"/>
  <c r="D122" i="13"/>
  <c r="C122" i="13"/>
  <c r="B122" i="13"/>
  <c r="A122" i="13"/>
  <c r="E121" i="13"/>
  <c r="D121" i="13"/>
  <c r="C121" i="13"/>
  <c r="B121" i="13"/>
  <c r="A121" i="13"/>
  <c r="E120" i="13"/>
  <c r="E119" i="13" s="1"/>
  <c r="D120" i="13"/>
  <c r="C120" i="13"/>
  <c r="B120" i="13"/>
  <c r="A120" i="13"/>
  <c r="E105" i="13"/>
  <c r="E104" i="13"/>
  <c r="E103" i="13"/>
  <c r="E102" i="13"/>
  <c r="E101" i="13"/>
  <c r="E100" i="13"/>
  <c r="E99" i="13"/>
  <c r="E98" i="13"/>
  <c r="E97" i="13"/>
  <c r="E96" i="13"/>
  <c r="D105" i="13"/>
  <c r="D104" i="13"/>
  <c r="D103" i="13"/>
  <c r="D102" i="13"/>
  <c r="D101" i="13"/>
  <c r="D100" i="13"/>
  <c r="D99" i="13"/>
  <c r="D98" i="13"/>
  <c r="D97" i="13"/>
  <c r="D96" i="13"/>
  <c r="D106" i="13" s="1"/>
  <c r="C105" i="13"/>
  <c r="C104" i="13"/>
  <c r="C103" i="13"/>
  <c r="C102" i="13"/>
  <c r="C101" i="13"/>
  <c r="C100" i="13"/>
  <c r="C99" i="13"/>
  <c r="C98" i="13"/>
  <c r="C97" i="13"/>
  <c r="C96" i="13"/>
  <c r="B105" i="13"/>
  <c r="B104" i="13"/>
  <c r="B103" i="13"/>
  <c r="B102" i="13"/>
  <c r="B101" i="13"/>
  <c r="B100" i="13"/>
  <c r="B99" i="13"/>
  <c r="B98" i="13"/>
  <c r="B97" i="13"/>
  <c r="B96" i="13"/>
  <c r="B95" i="13" s="1"/>
  <c r="A105" i="13"/>
  <c r="A104" i="13"/>
  <c r="A103" i="13"/>
  <c r="A102" i="13"/>
  <c r="A101" i="13"/>
  <c r="A100" i="13"/>
  <c r="A99" i="13"/>
  <c r="A98" i="13"/>
  <c r="A97" i="13"/>
  <c r="A96" i="13"/>
  <c r="E139" i="13"/>
  <c r="D139" i="13"/>
  <c r="C139" i="13"/>
  <c r="B139" i="13"/>
  <c r="E138" i="13"/>
  <c r="D138" i="13"/>
  <c r="C138" i="13"/>
  <c r="B138" i="13"/>
  <c r="E137" i="13"/>
  <c r="D137" i="13"/>
  <c r="C137" i="13"/>
  <c r="B137" i="13"/>
  <c r="E136" i="13"/>
  <c r="D136" i="13"/>
  <c r="C136" i="13"/>
  <c r="B136" i="13"/>
  <c r="E135" i="13"/>
  <c r="D135" i="13"/>
  <c r="D134" i="13" s="1"/>
  <c r="C135" i="13"/>
  <c r="C134" i="13" s="1"/>
  <c r="B135" i="13"/>
  <c r="B134" i="13" s="1"/>
  <c r="E134" i="13"/>
  <c r="E130" i="13"/>
  <c r="E115" i="13"/>
  <c r="E114" i="13"/>
  <c r="E113" i="13"/>
  <c r="E112" i="13"/>
  <c r="E111" i="13"/>
  <c r="D115" i="13"/>
  <c r="D114" i="13"/>
  <c r="D113" i="13"/>
  <c r="D112" i="13"/>
  <c r="D111" i="13"/>
  <c r="C115" i="13"/>
  <c r="C114" i="13"/>
  <c r="C113" i="13"/>
  <c r="C112" i="13"/>
  <c r="C111" i="13"/>
  <c r="B115" i="13"/>
  <c r="B114" i="13"/>
  <c r="B113" i="13"/>
  <c r="B112" i="13"/>
  <c r="B111" i="13"/>
  <c r="A111" i="13"/>
  <c r="A112" i="13"/>
  <c r="A113" i="13"/>
  <c r="A114" i="13"/>
  <c r="A115" i="13"/>
  <c r="A467" i="33" l="1"/>
  <c r="B23" i="15"/>
  <c r="H23" i="15"/>
  <c r="H467" i="33" s="1"/>
  <c r="D158" i="13"/>
  <c r="B243" i="13"/>
  <c r="E95" i="13"/>
  <c r="C106" i="13"/>
  <c r="C130" i="13"/>
  <c r="E112" i="9"/>
  <c r="C106" i="9"/>
  <c r="G105" i="9"/>
  <c r="D100" i="9"/>
  <c r="D94" i="9"/>
  <c r="F100" i="9"/>
  <c r="G92" i="9"/>
  <c r="D98" i="9"/>
  <c r="F96" i="9"/>
  <c r="C110" i="9"/>
  <c r="E105" i="9"/>
  <c r="E108" i="9"/>
  <c r="D96" i="9"/>
  <c r="F98" i="9"/>
  <c r="F94" i="9"/>
  <c r="C112" i="9"/>
  <c r="C108" i="9"/>
  <c r="E110" i="9"/>
  <c r="E106" i="9"/>
  <c r="B321" i="13"/>
  <c r="D323" i="13"/>
  <c r="B106" i="13"/>
  <c r="D95" i="13"/>
  <c r="C154" i="13"/>
  <c r="E154" i="13"/>
  <c r="B143" i="13"/>
  <c r="B158" i="13"/>
  <c r="B314" i="13"/>
  <c r="B317" i="13"/>
  <c r="D319" i="13"/>
  <c r="E244" i="13"/>
  <c r="B258" i="13"/>
  <c r="D256" i="13"/>
  <c r="B267" i="13"/>
  <c r="D269" i="13"/>
  <c r="D261" i="13"/>
  <c r="B312" i="13"/>
  <c r="B308" i="13"/>
  <c r="D312" i="13"/>
  <c r="D308" i="13"/>
  <c r="D304" i="13"/>
  <c r="B110" i="13"/>
  <c r="D110" i="13"/>
  <c r="B244" i="13"/>
  <c r="B254" i="13"/>
  <c r="D252" i="13"/>
  <c r="B260" i="13"/>
  <c r="B263" i="13"/>
  <c r="D265" i="13"/>
  <c r="C280" i="13"/>
  <c r="E282" i="13"/>
  <c r="B310" i="13"/>
  <c r="B306" i="13"/>
  <c r="D310" i="13"/>
  <c r="D306" i="13"/>
  <c r="B323" i="13"/>
  <c r="B319" i="13"/>
  <c r="D314" i="13"/>
  <c r="D321" i="13"/>
  <c r="D317" i="13"/>
  <c r="C260" i="13"/>
  <c r="B315" i="13"/>
  <c r="D315" i="13"/>
  <c r="B250" i="13"/>
  <c r="B304" i="13"/>
  <c r="E278" i="13"/>
  <c r="C110" i="13"/>
  <c r="E110" i="13"/>
  <c r="C158" i="13"/>
  <c r="E158" i="13"/>
  <c r="B130" i="13"/>
  <c r="D130" i="13"/>
  <c r="D143" i="13"/>
  <c r="D113" i="9"/>
  <c r="D111" i="9"/>
  <c r="D109" i="9"/>
  <c r="D107" i="9"/>
  <c r="F113" i="9"/>
  <c r="F111" i="9"/>
  <c r="F109" i="9"/>
  <c r="F107" i="9"/>
  <c r="G107" i="9"/>
  <c r="G109" i="9"/>
  <c r="G111" i="9"/>
  <c r="G113" i="9"/>
  <c r="C113" i="9"/>
  <c r="C111" i="9"/>
  <c r="C109" i="9"/>
  <c r="C107" i="9"/>
  <c r="D105" i="9"/>
  <c r="D112" i="9"/>
  <c r="D110" i="9"/>
  <c r="D108" i="9"/>
  <c r="D106" i="9"/>
  <c r="F112" i="9"/>
  <c r="F110" i="9"/>
  <c r="F108" i="9"/>
  <c r="F106" i="9"/>
  <c r="C99" i="9"/>
  <c r="C97" i="9"/>
  <c r="C95" i="9"/>
  <c r="C93" i="9"/>
  <c r="E99" i="9"/>
  <c r="E97" i="9"/>
  <c r="E95" i="9"/>
  <c r="E93" i="9"/>
  <c r="G99" i="9"/>
  <c r="G97" i="9"/>
  <c r="G95" i="9"/>
  <c r="G93" i="9"/>
  <c r="C100" i="9"/>
  <c r="C98" i="9"/>
  <c r="C96" i="9"/>
  <c r="C94" i="9"/>
  <c r="D92" i="9"/>
  <c r="D99" i="9"/>
  <c r="D97" i="9"/>
  <c r="D95" i="9"/>
  <c r="D93" i="9"/>
  <c r="E100" i="9"/>
  <c r="E98" i="9"/>
  <c r="E96" i="9"/>
  <c r="E94" i="9"/>
  <c r="B191" i="13"/>
  <c r="C191" i="13"/>
  <c r="D191" i="13"/>
  <c r="B194" i="13"/>
  <c r="B202" i="13"/>
  <c r="B198" i="13"/>
  <c r="C194" i="13"/>
  <c r="D204" i="13"/>
  <c r="D200" i="13"/>
  <c r="D196" i="13"/>
  <c r="C215" i="13"/>
  <c r="C211" i="13"/>
  <c r="C207" i="13"/>
  <c r="D207" i="13"/>
  <c r="B234" i="13"/>
  <c r="B230" i="13"/>
  <c r="B226" i="13"/>
  <c r="D234" i="13"/>
  <c r="D230" i="13"/>
  <c r="D226" i="13"/>
  <c r="D248" i="13"/>
  <c r="E248" i="13"/>
  <c r="E279" i="13"/>
  <c r="C279" i="13"/>
  <c r="B279" i="13"/>
  <c r="E281" i="13"/>
  <c r="C281" i="13"/>
  <c r="E283" i="13"/>
  <c r="C283" i="13"/>
  <c r="E285" i="13"/>
  <c r="C285" i="13"/>
  <c r="E287" i="13"/>
  <c r="C287" i="13"/>
  <c r="B285" i="13"/>
  <c r="D287" i="13"/>
  <c r="D283" i="13"/>
  <c r="D279" i="13"/>
  <c r="B298" i="13"/>
  <c r="C298" i="13"/>
  <c r="D298" i="13"/>
  <c r="D302" i="13"/>
  <c r="B302" i="13"/>
  <c r="D311" i="13"/>
  <c r="B311" i="13"/>
  <c r="D309" i="13"/>
  <c r="B309" i="13"/>
  <c r="D307" i="13"/>
  <c r="B307" i="13"/>
  <c r="D305" i="13"/>
  <c r="B305" i="13"/>
  <c r="D303" i="13"/>
  <c r="B303" i="13"/>
  <c r="C302" i="13"/>
  <c r="C309" i="13"/>
  <c r="C305" i="13"/>
  <c r="E311" i="13"/>
  <c r="E307" i="13"/>
  <c r="E303" i="13"/>
  <c r="D324" i="13"/>
  <c r="B324" i="13"/>
  <c r="D322" i="13"/>
  <c r="B322" i="13"/>
  <c r="D320" i="13"/>
  <c r="B320" i="13"/>
  <c r="D318" i="13"/>
  <c r="B318" i="13"/>
  <c r="D316" i="13"/>
  <c r="B316" i="13"/>
  <c r="C324" i="13"/>
  <c r="C320" i="13"/>
  <c r="C316" i="13"/>
  <c r="E322" i="13"/>
  <c r="E318" i="13"/>
  <c r="E106" i="13"/>
  <c r="C95" i="13"/>
  <c r="B154" i="13"/>
  <c r="D154" i="13"/>
  <c r="B189" i="13"/>
  <c r="C189" i="13"/>
  <c r="D189" i="13"/>
  <c r="B204" i="13"/>
  <c r="B200" i="13"/>
  <c r="B196" i="13"/>
  <c r="D194" i="13"/>
  <c r="D202" i="13"/>
  <c r="D198" i="13"/>
  <c r="B206" i="13"/>
  <c r="C206" i="13"/>
  <c r="C213" i="13"/>
  <c r="C209" i="13"/>
  <c r="D206" i="13"/>
  <c r="B232" i="13"/>
  <c r="B228" i="13"/>
  <c r="B224" i="13"/>
  <c r="D232" i="13"/>
  <c r="D228" i="13"/>
  <c r="D224" i="13"/>
  <c r="B245" i="13"/>
  <c r="C244" i="13"/>
  <c r="D246" i="13"/>
  <c r="B248" i="13"/>
  <c r="B256" i="13"/>
  <c r="B252" i="13"/>
  <c r="D258" i="13"/>
  <c r="D254" i="13"/>
  <c r="D250" i="13"/>
  <c r="B269" i="13"/>
  <c r="B265" i="13"/>
  <c r="B261" i="13"/>
  <c r="D260" i="13"/>
  <c r="D267" i="13"/>
  <c r="D263" i="13"/>
  <c r="B284" i="13"/>
  <c r="D284" i="13"/>
  <c r="B286" i="13"/>
  <c r="D286" i="13"/>
  <c r="B288" i="13"/>
  <c r="D288" i="13"/>
  <c r="B283" i="13"/>
  <c r="C286" i="13"/>
  <c r="C282" i="13"/>
  <c r="C278" i="13"/>
  <c r="D285" i="13"/>
  <c r="D281" i="13"/>
  <c r="E288" i="13"/>
  <c r="E284" i="13"/>
  <c r="E280" i="13"/>
  <c r="B300" i="13"/>
  <c r="C300" i="13"/>
  <c r="D300" i="13"/>
  <c r="C311" i="13"/>
  <c r="C307" i="13"/>
  <c r="C303" i="13"/>
  <c r="E302" i="13"/>
  <c r="E309" i="13"/>
  <c r="E305" i="13"/>
  <c r="C322" i="13"/>
  <c r="C318" i="13"/>
  <c r="E324" i="13"/>
  <c r="E320" i="13"/>
  <c r="E316" i="13"/>
  <c r="B299" i="13"/>
  <c r="B297" i="13"/>
  <c r="C299" i="13"/>
  <c r="C297" i="13"/>
  <c r="D299" i="13"/>
  <c r="D297" i="13"/>
  <c r="C312" i="13"/>
  <c r="C310" i="13"/>
  <c r="C308" i="13"/>
  <c r="C306" i="13"/>
  <c r="C304" i="13"/>
  <c r="C314" i="13"/>
  <c r="C323" i="13"/>
  <c r="C321" i="13"/>
  <c r="C319" i="13"/>
  <c r="C317" i="13"/>
  <c r="C315" i="13"/>
  <c r="C203" i="13"/>
  <c r="C201" i="13"/>
  <c r="C199" i="13"/>
  <c r="C197" i="13"/>
  <c r="C195" i="13"/>
  <c r="E203" i="13"/>
  <c r="E201" i="13"/>
  <c r="E199" i="13"/>
  <c r="E197" i="13"/>
  <c r="E195" i="13"/>
  <c r="B216" i="13"/>
  <c r="B214" i="13"/>
  <c r="B212" i="13"/>
  <c r="B210" i="13"/>
  <c r="B208" i="13"/>
  <c r="D216" i="13"/>
  <c r="D214" i="13"/>
  <c r="D212" i="13"/>
  <c r="D210" i="13"/>
  <c r="E216" i="13"/>
  <c r="E212" i="13"/>
  <c r="E208" i="13"/>
  <c r="D257" i="13"/>
  <c r="B257" i="13"/>
  <c r="D255" i="13"/>
  <c r="B255" i="13"/>
  <c r="D253" i="13"/>
  <c r="B253" i="13"/>
  <c r="D251" i="13"/>
  <c r="B251" i="13"/>
  <c r="D249" i="13"/>
  <c r="B249" i="13"/>
  <c r="C257" i="13"/>
  <c r="C253" i="13"/>
  <c r="C249" i="13"/>
  <c r="E257" i="13"/>
  <c r="E253" i="13"/>
  <c r="E249" i="13"/>
  <c r="D270" i="13"/>
  <c r="B270" i="13"/>
  <c r="D268" i="13"/>
  <c r="B268" i="13"/>
  <c r="D266" i="13"/>
  <c r="B266" i="13"/>
  <c r="D264" i="13"/>
  <c r="B264" i="13"/>
  <c r="D262" i="13"/>
  <c r="B262" i="13"/>
  <c r="C268" i="13"/>
  <c r="C264" i="13"/>
  <c r="E268" i="13"/>
  <c r="E264" i="13"/>
  <c r="B192" i="13"/>
  <c r="B190" i="13"/>
  <c r="C192" i="13"/>
  <c r="C190" i="13"/>
  <c r="D192" i="13"/>
  <c r="D190" i="13"/>
  <c r="B203" i="13"/>
  <c r="B201" i="13"/>
  <c r="B199" i="13"/>
  <c r="B197" i="13"/>
  <c r="B195" i="13"/>
  <c r="C204" i="13"/>
  <c r="C202" i="13"/>
  <c r="C200" i="13"/>
  <c r="C198" i="13"/>
  <c r="C196" i="13"/>
  <c r="B215" i="13"/>
  <c r="B213" i="13"/>
  <c r="B211" i="13"/>
  <c r="B209" i="13"/>
  <c r="B207" i="13"/>
  <c r="C214" i="13"/>
  <c r="C210" i="13"/>
  <c r="C208" i="13"/>
  <c r="D215" i="13"/>
  <c r="D213" i="13"/>
  <c r="D211" i="13"/>
  <c r="D209" i="13"/>
  <c r="C246" i="13"/>
  <c r="C255" i="13"/>
  <c r="C251" i="13"/>
  <c r="E255" i="13"/>
  <c r="E251" i="13"/>
  <c r="C270" i="13"/>
  <c r="C266" i="13"/>
  <c r="C262" i="13"/>
  <c r="E270" i="13"/>
  <c r="E266" i="13"/>
  <c r="E262" i="13"/>
  <c r="C245" i="13"/>
  <c r="C243" i="13"/>
  <c r="D245" i="13"/>
  <c r="D243" i="13"/>
  <c r="C258" i="13"/>
  <c r="C256" i="13"/>
  <c r="C254" i="13"/>
  <c r="C252" i="13"/>
  <c r="C250" i="13"/>
  <c r="C269" i="13"/>
  <c r="C267" i="13"/>
  <c r="C265" i="13"/>
  <c r="C263" i="13"/>
  <c r="C261" i="13"/>
  <c r="C233" i="13"/>
  <c r="C231" i="13"/>
  <c r="C229" i="13"/>
  <c r="C227" i="13"/>
  <c r="C225" i="13"/>
  <c r="E233" i="13"/>
  <c r="E231" i="13"/>
  <c r="E229" i="13"/>
  <c r="E227" i="13"/>
  <c r="E225" i="13"/>
  <c r="B287" i="13"/>
  <c r="B281" i="13"/>
  <c r="B233" i="13"/>
  <c r="B231" i="13"/>
  <c r="B229" i="13"/>
  <c r="B227" i="13"/>
  <c r="B225" i="13"/>
  <c r="C234" i="13"/>
  <c r="C232" i="13"/>
  <c r="C230" i="13"/>
  <c r="C228" i="13"/>
  <c r="C226" i="13"/>
  <c r="C224" i="13"/>
  <c r="B282" i="13"/>
  <c r="B280" i="13"/>
  <c r="B278" i="13"/>
  <c r="B246" i="13"/>
  <c r="C143" i="13"/>
  <c r="E143" i="13"/>
  <c r="C119" i="13"/>
  <c r="B119" i="13"/>
  <c r="D119" i="13"/>
  <c r="D193" i="13" l="1"/>
  <c r="E114" i="9"/>
  <c r="F101" i="9"/>
  <c r="G101" i="9"/>
  <c r="E325" i="13" s="1"/>
  <c r="E101" i="9"/>
  <c r="C101" i="9"/>
  <c r="C114" i="9"/>
  <c r="G114" i="9"/>
  <c r="D271" i="13"/>
  <c r="D259" i="13" s="1"/>
  <c r="D101" i="9"/>
  <c r="E193" i="13"/>
  <c r="B193" i="13"/>
  <c r="C193" i="13"/>
  <c r="C247" i="13"/>
  <c r="B247" i="13"/>
  <c r="E247" i="13"/>
  <c r="D247" i="13"/>
  <c r="F114" i="9"/>
  <c r="D114" i="9"/>
  <c r="E217" i="13" l="1"/>
  <c r="E205" i="13" s="1"/>
  <c r="D325" i="13"/>
  <c r="C271" i="13"/>
  <c r="C259" i="13" s="1"/>
  <c r="C325" i="13"/>
  <c r="D217" i="13"/>
  <c r="D205" i="13" s="1"/>
  <c r="B271" i="13"/>
  <c r="B259" i="13" s="1"/>
  <c r="B325" i="13"/>
  <c r="E271" i="13"/>
  <c r="E259" i="13" s="1"/>
  <c r="B217" i="13"/>
  <c r="B205" i="13" s="1"/>
  <c r="C217" i="13"/>
  <c r="C205" i="13" s="1"/>
  <c r="K168" i="12"/>
  <c r="K167" i="12"/>
  <c r="K166" i="12"/>
  <c r="K165" i="12"/>
  <c r="K164" i="12"/>
  <c r="K163" i="12"/>
  <c r="K162" i="12"/>
  <c r="K161" i="12"/>
  <c r="K160" i="12"/>
  <c r="C168" i="12"/>
  <c r="C167" i="12"/>
  <c r="C166" i="12"/>
  <c r="C165" i="12"/>
  <c r="C164" i="12"/>
  <c r="C163" i="12"/>
  <c r="C162" i="12"/>
  <c r="C161" i="12"/>
  <c r="C160" i="12"/>
  <c r="K154" i="12"/>
  <c r="K153" i="12"/>
  <c r="K152" i="12"/>
  <c r="K151" i="12"/>
  <c r="K150" i="12"/>
  <c r="K149" i="12"/>
  <c r="K148" i="12"/>
  <c r="K147" i="12"/>
  <c r="K146" i="12"/>
  <c r="C154" i="12"/>
  <c r="C153" i="12"/>
  <c r="C152" i="12"/>
  <c r="C151" i="12"/>
  <c r="C150" i="12"/>
  <c r="C149" i="12"/>
  <c r="C148" i="12"/>
  <c r="C147" i="12"/>
  <c r="C146" i="12"/>
  <c r="K140" i="12"/>
  <c r="K139" i="12"/>
  <c r="K138" i="12"/>
  <c r="K137" i="12"/>
  <c r="K136" i="12"/>
  <c r="K135" i="12"/>
  <c r="K134" i="12"/>
  <c r="K133" i="12"/>
  <c r="K132" i="12"/>
  <c r="C140" i="12"/>
  <c r="C139" i="12"/>
  <c r="C138" i="12"/>
  <c r="C137" i="12"/>
  <c r="C136" i="12"/>
  <c r="C135" i="12"/>
  <c r="C134" i="12"/>
  <c r="C133" i="12"/>
  <c r="C132" i="12"/>
  <c r="K119" i="12"/>
  <c r="K120" i="12"/>
  <c r="K121" i="12"/>
  <c r="K122" i="12"/>
  <c r="K123" i="12"/>
  <c r="K124" i="12"/>
  <c r="K125" i="12"/>
  <c r="K126" i="12"/>
  <c r="K118" i="12"/>
  <c r="C119" i="12"/>
  <c r="C120" i="12"/>
  <c r="C121" i="12"/>
  <c r="C122" i="12"/>
  <c r="C123" i="12"/>
  <c r="C124" i="12"/>
  <c r="C125" i="12"/>
  <c r="C126" i="12"/>
  <c r="C118" i="12"/>
  <c r="K105" i="12"/>
  <c r="K106" i="12"/>
  <c r="K107" i="12"/>
  <c r="K108" i="12"/>
  <c r="K109" i="12"/>
  <c r="K110" i="12"/>
  <c r="K111" i="12"/>
  <c r="K112" i="12"/>
  <c r="K104" i="12"/>
  <c r="C105" i="12"/>
  <c r="C106" i="12"/>
  <c r="C107" i="12"/>
  <c r="C108" i="12"/>
  <c r="C109" i="12"/>
  <c r="C110" i="12"/>
  <c r="C111" i="12"/>
  <c r="C112" i="12"/>
  <c r="C104" i="12"/>
  <c r="K91" i="12"/>
  <c r="K92" i="12"/>
  <c r="K93" i="12"/>
  <c r="K94" i="12"/>
  <c r="K95" i="12"/>
  <c r="K96" i="12"/>
  <c r="K97" i="12"/>
  <c r="K98" i="12"/>
  <c r="K90" i="12"/>
  <c r="C91" i="12"/>
  <c r="C92" i="12"/>
  <c r="C93" i="12"/>
  <c r="C94" i="12"/>
  <c r="C95" i="12"/>
  <c r="C96" i="12"/>
  <c r="C97" i="12"/>
  <c r="C98" i="12"/>
  <c r="C90" i="12"/>
  <c r="B91" i="12"/>
  <c r="B92" i="12"/>
  <c r="B93" i="12"/>
  <c r="B94" i="12"/>
  <c r="B95" i="12"/>
  <c r="B96" i="12"/>
  <c r="B97" i="12"/>
  <c r="B98" i="12"/>
  <c r="B90" i="12"/>
  <c r="E90" i="12" l="1"/>
  <c r="F90" i="12" s="1"/>
  <c r="E95" i="12"/>
  <c r="F95" i="12" s="1"/>
  <c r="B62" i="26" s="1"/>
  <c r="C62" i="26" s="1"/>
  <c r="B68" i="26"/>
  <c r="C68" i="26" s="1"/>
  <c r="B67" i="26"/>
  <c r="C67" i="26" s="1"/>
  <c r="B66" i="26"/>
  <c r="C66" i="26" s="1"/>
  <c r="E93" i="12"/>
  <c r="F93" i="12" s="1"/>
  <c r="B60" i="26" s="1"/>
  <c r="C60" i="26" s="1"/>
  <c r="E91" i="12"/>
  <c r="F91" i="12" s="1"/>
  <c r="B58" i="26" s="1"/>
  <c r="C58" i="26" s="1"/>
  <c r="D98" i="12"/>
  <c r="E98" i="12" s="1"/>
  <c r="D97" i="12"/>
  <c r="E96" i="12"/>
  <c r="F96" i="12" s="1"/>
  <c r="B63" i="26" s="1"/>
  <c r="C63" i="26" s="1"/>
  <c r="E94" i="12"/>
  <c r="E92" i="12"/>
  <c r="F92" i="12" s="1"/>
  <c r="B59" i="26" s="1"/>
  <c r="C59" i="26" s="1"/>
  <c r="K76" i="12"/>
  <c r="K77" i="12"/>
  <c r="K78" i="12"/>
  <c r="K79" i="12"/>
  <c r="K80" i="12"/>
  <c r="K81" i="12"/>
  <c r="K82" i="12"/>
  <c r="K83" i="12"/>
  <c r="K75" i="12"/>
  <c r="C76" i="12"/>
  <c r="C77" i="12"/>
  <c r="C78" i="12"/>
  <c r="C79" i="12"/>
  <c r="C80" i="12"/>
  <c r="C81" i="12"/>
  <c r="C82" i="12"/>
  <c r="C83" i="12"/>
  <c r="C75" i="12"/>
  <c r="K62" i="12"/>
  <c r="K63" i="12"/>
  <c r="K64" i="12"/>
  <c r="K65" i="12"/>
  <c r="K66" i="12"/>
  <c r="K67" i="12"/>
  <c r="K68" i="12"/>
  <c r="K69" i="12"/>
  <c r="K61" i="12"/>
  <c r="K55" i="12"/>
  <c r="C62" i="12"/>
  <c r="C63" i="12"/>
  <c r="C64" i="12"/>
  <c r="C65" i="12"/>
  <c r="C66" i="12"/>
  <c r="C67" i="12"/>
  <c r="C68" i="12"/>
  <c r="C69" i="12"/>
  <c r="C61" i="12"/>
  <c r="K48" i="12"/>
  <c r="K49" i="12"/>
  <c r="K50" i="12"/>
  <c r="K51" i="12"/>
  <c r="K52" i="12"/>
  <c r="K53" i="12"/>
  <c r="K54" i="12"/>
  <c r="K47" i="12"/>
  <c r="C55" i="12"/>
  <c r="C48" i="12"/>
  <c r="C49" i="12"/>
  <c r="C50" i="12"/>
  <c r="C51" i="12"/>
  <c r="C52" i="12"/>
  <c r="C53" i="12"/>
  <c r="C54" i="12"/>
  <c r="C47" i="12"/>
  <c r="K34" i="12"/>
  <c r="K35" i="12"/>
  <c r="K36" i="12"/>
  <c r="K37" i="12"/>
  <c r="K38" i="12"/>
  <c r="K39" i="12"/>
  <c r="K40" i="12"/>
  <c r="K41" i="12"/>
  <c r="K33" i="12"/>
  <c r="K5" i="12"/>
  <c r="E97" i="12" l="1"/>
  <c r="F97" i="12" s="1"/>
  <c r="B64" i="26" s="1"/>
  <c r="C64" i="26" s="1"/>
  <c r="F94" i="12"/>
  <c r="B61" i="26" s="1"/>
  <c r="C61" i="26" s="1"/>
  <c r="F98" i="12"/>
  <c r="B65" i="26" s="1"/>
  <c r="C65" i="26" s="1"/>
  <c r="G90" i="12"/>
  <c r="J90" i="12" s="1"/>
  <c r="B57" i="26"/>
  <c r="C57" i="26" s="1"/>
  <c r="H90" i="12"/>
  <c r="I90" i="12" s="1"/>
  <c r="C14" i="9"/>
  <c r="C19" i="27"/>
  <c r="I75" i="27"/>
  <c r="H75" i="27"/>
  <c r="G75" i="27"/>
  <c r="F75" i="27"/>
  <c r="E75" i="27"/>
  <c r="D75" i="27"/>
  <c r="C75" i="27"/>
  <c r="B75" i="27"/>
  <c r="H74" i="27"/>
  <c r="I74" i="27" s="1"/>
  <c r="F74" i="27"/>
  <c r="G74" i="27" s="1"/>
  <c r="D74" i="27"/>
  <c r="E74" i="27" s="1"/>
  <c r="B74" i="27"/>
  <c r="C74" i="27" s="1"/>
  <c r="I73" i="27"/>
  <c r="H73" i="27"/>
  <c r="G73" i="27"/>
  <c r="F73" i="27"/>
  <c r="E73" i="27"/>
  <c r="D73" i="27"/>
  <c r="C73" i="27"/>
  <c r="B73" i="27"/>
  <c r="A73" i="27"/>
  <c r="H72" i="27"/>
  <c r="I72" i="27" s="1"/>
  <c r="F72" i="27"/>
  <c r="G72" i="27" s="1"/>
  <c r="D72" i="27"/>
  <c r="E72" i="27" s="1"/>
  <c r="B72" i="27"/>
  <c r="C72" i="27" s="1"/>
  <c r="I71" i="27"/>
  <c r="H71" i="27"/>
  <c r="G71" i="27"/>
  <c r="F71" i="27"/>
  <c r="E71" i="27"/>
  <c r="D71" i="27"/>
  <c r="C71" i="27"/>
  <c r="B71" i="27"/>
  <c r="H70" i="27"/>
  <c r="I70" i="27" s="1"/>
  <c r="F70" i="27"/>
  <c r="G70" i="27" s="1"/>
  <c r="D70" i="27"/>
  <c r="E70" i="27" s="1"/>
  <c r="B70" i="27"/>
  <c r="C70" i="27" s="1"/>
  <c r="I69" i="27"/>
  <c r="H69" i="27"/>
  <c r="G69" i="27"/>
  <c r="F69" i="27"/>
  <c r="E69" i="27"/>
  <c r="D69" i="27"/>
  <c r="C69" i="27"/>
  <c r="B69" i="27"/>
  <c r="H68" i="27"/>
  <c r="I68" i="27" s="1"/>
  <c r="F68" i="27"/>
  <c r="G68" i="27" s="1"/>
  <c r="D68" i="27"/>
  <c r="E68" i="27" s="1"/>
  <c r="B68" i="27"/>
  <c r="C68" i="27" s="1"/>
  <c r="I67" i="27"/>
  <c r="H67" i="27"/>
  <c r="G67" i="27"/>
  <c r="F67" i="27"/>
  <c r="E67" i="27"/>
  <c r="D67" i="27"/>
  <c r="C67" i="27"/>
  <c r="B67" i="27"/>
  <c r="H66" i="27"/>
  <c r="I66" i="27" s="1"/>
  <c r="F66" i="27"/>
  <c r="G66" i="27" s="1"/>
  <c r="D66" i="27"/>
  <c r="E66" i="27" s="1"/>
  <c r="B66" i="27"/>
  <c r="C66" i="27" s="1"/>
  <c r="I65" i="27"/>
  <c r="H65" i="27"/>
  <c r="G65" i="27"/>
  <c r="F65" i="27"/>
  <c r="E65" i="27"/>
  <c r="D65" i="27"/>
  <c r="C65" i="27"/>
  <c r="B65" i="27"/>
  <c r="H64" i="27"/>
  <c r="I64" i="27" s="1"/>
  <c r="F64" i="27"/>
  <c r="G64" i="27" s="1"/>
  <c r="D64" i="27"/>
  <c r="E64" i="27" s="1"/>
  <c r="B64" i="27"/>
  <c r="C64" i="27" s="1"/>
  <c r="A58" i="27"/>
  <c r="A57" i="27"/>
  <c r="A108" i="27" s="1"/>
  <c r="A56" i="27"/>
  <c r="A55" i="27"/>
  <c r="A72" i="27" s="1"/>
  <c r="A54" i="27"/>
  <c r="A53" i="27"/>
  <c r="A104" i="27" s="1"/>
  <c r="A52" i="27"/>
  <c r="A69" i="27" s="1"/>
  <c r="A51" i="27"/>
  <c r="A85" i="27" s="1"/>
  <c r="A50" i="27"/>
  <c r="A49" i="27"/>
  <c r="A100" i="27" s="1"/>
  <c r="A48" i="27"/>
  <c r="A65" i="27" s="1"/>
  <c r="A47" i="27"/>
  <c r="A81" i="27" s="1"/>
  <c r="C43" i="27"/>
  <c r="A43" i="27"/>
  <c r="C42" i="27"/>
  <c r="A42" i="27"/>
  <c r="C41" i="27"/>
  <c r="A41" i="27"/>
  <c r="C40" i="27"/>
  <c r="A40" i="27"/>
  <c r="C39" i="27"/>
  <c r="A39" i="27"/>
  <c r="C38" i="27"/>
  <c r="A38" i="27"/>
  <c r="C37" i="27"/>
  <c r="A37" i="27"/>
  <c r="C36" i="27"/>
  <c r="A36" i="27"/>
  <c r="C35" i="27"/>
  <c r="A35" i="27"/>
  <c r="C34" i="27"/>
  <c r="A34" i="27"/>
  <c r="C33" i="27"/>
  <c r="A33" i="27"/>
  <c r="C32" i="27"/>
  <c r="A32" i="27"/>
  <c r="C29" i="27"/>
  <c r="A29" i="27"/>
  <c r="C28" i="27"/>
  <c r="A28" i="27"/>
  <c r="C27" i="27"/>
  <c r="A27" i="27"/>
  <c r="C26" i="27"/>
  <c r="A26" i="27"/>
  <c r="C25" i="27"/>
  <c r="A25" i="27"/>
  <c r="C24" i="27"/>
  <c r="A24" i="27"/>
  <c r="C23" i="27"/>
  <c r="A23" i="27"/>
  <c r="C22" i="27"/>
  <c r="A22" i="27"/>
  <c r="C21" i="27"/>
  <c r="A21" i="27"/>
  <c r="C20" i="27"/>
  <c r="A20" i="27"/>
  <c r="A19" i="27"/>
  <c r="C18" i="27"/>
  <c r="A18" i="27"/>
  <c r="C90" i="20"/>
  <c r="C34" i="20"/>
  <c r="C35" i="20"/>
  <c r="H65" i="20"/>
  <c r="I65" i="20" s="1"/>
  <c r="H66" i="20"/>
  <c r="I66" i="20" s="1"/>
  <c r="H67" i="20"/>
  <c r="I67" i="20" s="1"/>
  <c r="H68" i="20"/>
  <c r="I68" i="20" s="1"/>
  <c r="H69" i="20"/>
  <c r="I69" i="20" s="1"/>
  <c r="H70" i="20"/>
  <c r="I70" i="20" s="1"/>
  <c r="H71" i="20"/>
  <c r="I71" i="20" s="1"/>
  <c r="H72" i="20"/>
  <c r="I72" i="20" s="1"/>
  <c r="H73" i="20"/>
  <c r="I73" i="20" s="1"/>
  <c r="H74" i="20"/>
  <c r="I74" i="20" s="1"/>
  <c r="H75" i="20"/>
  <c r="I75" i="20" s="1"/>
  <c r="H64" i="20"/>
  <c r="I64" i="20" s="1"/>
  <c r="F65" i="20"/>
  <c r="G65" i="20" s="1"/>
  <c r="F66" i="20"/>
  <c r="G66" i="20" s="1"/>
  <c r="F67" i="20"/>
  <c r="G67" i="20" s="1"/>
  <c r="F68" i="20"/>
  <c r="G68" i="20" s="1"/>
  <c r="F69" i="20"/>
  <c r="G69" i="20" s="1"/>
  <c r="F70" i="20"/>
  <c r="G70" i="20" s="1"/>
  <c r="F71" i="20"/>
  <c r="G71" i="20" s="1"/>
  <c r="F72" i="20"/>
  <c r="G72" i="20" s="1"/>
  <c r="F73" i="20"/>
  <c r="G73" i="20" s="1"/>
  <c r="F74" i="20"/>
  <c r="G74" i="20" s="1"/>
  <c r="F75" i="20"/>
  <c r="G75" i="20" s="1"/>
  <c r="F64" i="20"/>
  <c r="G64" i="20" s="1"/>
  <c r="D65" i="20"/>
  <c r="E65" i="20" s="1"/>
  <c r="D66" i="20"/>
  <c r="E66" i="20" s="1"/>
  <c r="D67" i="20"/>
  <c r="E67" i="20" s="1"/>
  <c r="D68" i="20"/>
  <c r="E68" i="20" s="1"/>
  <c r="D69" i="20"/>
  <c r="E69" i="20" s="1"/>
  <c r="D70" i="20"/>
  <c r="E70" i="20" s="1"/>
  <c r="D71" i="20"/>
  <c r="E71" i="20" s="1"/>
  <c r="D72" i="20"/>
  <c r="E72" i="20" s="1"/>
  <c r="D73" i="20"/>
  <c r="E73" i="20" s="1"/>
  <c r="D74" i="20"/>
  <c r="E74" i="20" s="1"/>
  <c r="D75" i="20"/>
  <c r="E75" i="20" s="1"/>
  <c r="D64" i="20"/>
  <c r="E64" i="20" s="1"/>
  <c r="B65" i="20"/>
  <c r="C65" i="20" s="1"/>
  <c r="B66" i="20"/>
  <c r="C66" i="20" s="1"/>
  <c r="C67" i="20"/>
  <c r="B68" i="20"/>
  <c r="C68" i="20" s="1"/>
  <c r="B69" i="20"/>
  <c r="C69" i="20" s="1"/>
  <c r="B70" i="20"/>
  <c r="C70" i="20" s="1"/>
  <c r="B71" i="20"/>
  <c r="C71" i="20" s="1"/>
  <c r="B72" i="20"/>
  <c r="C72" i="20" s="1"/>
  <c r="B73" i="20"/>
  <c r="C73" i="20" s="1"/>
  <c r="B74" i="20"/>
  <c r="C74" i="20" s="1"/>
  <c r="B75" i="20"/>
  <c r="C75" i="20" s="1"/>
  <c r="B64" i="20"/>
  <c r="C64" i="20" s="1"/>
  <c r="A48" i="20"/>
  <c r="A99" i="20" s="1"/>
  <c r="A49" i="20"/>
  <c r="A100" i="20" s="1"/>
  <c r="A50" i="20"/>
  <c r="A101" i="20" s="1"/>
  <c r="A51" i="20"/>
  <c r="A102" i="20" s="1"/>
  <c r="A52" i="20"/>
  <c r="A103" i="20" s="1"/>
  <c r="A53" i="20"/>
  <c r="A104" i="20" s="1"/>
  <c r="A54" i="20"/>
  <c r="A105" i="20" s="1"/>
  <c r="A55" i="20"/>
  <c r="A89" i="20" s="1"/>
  <c r="A56" i="20"/>
  <c r="A107" i="20" s="1"/>
  <c r="A57" i="20"/>
  <c r="A108" i="20" s="1"/>
  <c r="A58" i="20"/>
  <c r="A109" i="20" s="1"/>
  <c r="A118" i="11"/>
  <c r="A119" i="11"/>
  <c r="A120" i="11"/>
  <c r="A121" i="11"/>
  <c r="A122" i="11"/>
  <c r="A123" i="11"/>
  <c r="A124" i="11"/>
  <c r="A125" i="11"/>
  <c r="A126" i="11"/>
  <c r="A127" i="11"/>
  <c r="A128" i="11"/>
  <c r="A129" i="11"/>
  <c r="A130" i="11"/>
  <c r="A131" i="11"/>
  <c r="A132" i="11"/>
  <c r="A133" i="11"/>
  <c r="A134" i="11"/>
  <c r="A135" i="11"/>
  <c r="A136" i="11"/>
  <c r="A117" i="11"/>
  <c r="A89" i="11"/>
  <c r="A90" i="11"/>
  <c r="A91" i="11"/>
  <c r="A92" i="11"/>
  <c r="A93" i="11"/>
  <c r="A94" i="11"/>
  <c r="A95" i="11"/>
  <c r="A96" i="11"/>
  <c r="A97" i="11"/>
  <c r="A98" i="11"/>
  <c r="A99" i="11"/>
  <c r="A100" i="11"/>
  <c r="A101" i="11"/>
  <c r="A102" i="11"/>
  <c r="A103" i="11"/>
  <c r="A104" i="11"/>
  <c r="A105" i="11"/>
  <c r="A106" i="11"/>
  <c r="A107" i="11"/>
  <c r="A88" i="11"/>
  <c r="A34" i="11"/>
  <c r="A33" i="11"/>
  <c r="A61" i="11"/>
  <c r="F61" i="11" s="1"/>
  <c r="A62" i="11"/>
  <c r="G62" i="11" s="1"/>
  <c r="A63" i="11"/>
  <c r="A64" i="11"/>
  <c r="I64" i="11" s="1"/>
  <c r="A65" i="11"/>
  <c r="F65" i="11" s="1"/>
  <c r="A66" i="11"/>
  <c r="G66" i="11" s="1"/>
  <c r="A67" i="11"/>
  <c r="A68" i="11"/>
  <c r="G68" i="11" s="1"/>
  <c r="A69" i="11"/>
  <c r="H69" i="11" s="1"/>
  <c r="A70" i="11"/>
  <c r="F70" i="11" s="1"/>
  <c r="G70" i="11" s="1"/>
  <c r="A71" i="11"/>
  <c r="A72" i="11"/>
  <c r="I72" i="11" s="1"/>
  <c r="A73" i="11"/>
  <c r="I73" i="11" s="1"/>
  <c r="A74" i="11"/>
  <c r="I74" i="11" s="1"/>
  <c r="A75" i="11"/>
  <c r="A76" i="11"/>
  <c r="H76" i="11" s="1"/>
  <c r="A77" i="11"/>
  <c r="H77" i="11" s="1"/>
  <c r="A78" i="11"/>
  <c r="F78" i="11" s="1"/>
  <c r="G78" i="11" s="1"/>
  <c r="A60" i="11"/>
  <c r="B60" i="11" s="1"/>
  <c r="A59" i="11"/>
  <c r="A27" i="20"/>
  <c r="C27" i="20"/>
  <c r="A28" i="20"/>
  <c r="C28" i="20"/>
  <c r="A29" i="20"/>
  <c r="C29" i="20"/>
  <c r="A34" i="20"/>
  <c r="A35" i="20"/>
  <c r="A36" i="20"/>
  <c r="F62" i="11" l="1"/>
  <c r="H78" i="11"/>
  <c r="I76" i="11"/>
  <c r="H62" i="11"/>
  <c r="M90" i="12"/>
  <c r="N90" i="12" s="1"/>
  <c r="H107" i="11"/>
  <c r="F107" i="11"/>
  <c r="D107" i="11"/>
  <c r="B107" i="11"/>
  <c r="I107" i="11"/>
  <c r="E107" i="11"/>
  <c r="G107" i="11"/>
  <c r="C107" i="11"/>
  <c r="I105" i="11"/>
  <c r="G105" i="11"/>
  <c r="E105" i="11"/>
  <c r="C105" i="11"/>
  <c r="H105" i="11"/>
  <c r="D105" i="11"/>
  <c r="F105" i="11"/>
  <c r="B105" i="11"/>
  <c r="H136" i="11"/>
  <c r="F136" i="11"/>
  <c r="D136" i="11"/>
  <c r="B136" i="11"/>
  <c r="I136" i="11"/>
  <c r="E136" i="11"/>
  <c r="G136" i="11"/>
  <c r="C136" i="11"/>
  <c r="I134" i="11"/>
  <c r="G134" i="11"/>
  <c r="E134" i="11"/>
  <c r="C134" i="11"/>
  <c r="H134" i="11"/>
  <c r="D134" i="11"/>
  <c r="F134" i="11"/>
  <c r="B134" i="11"/>
  <c r="I77" i="11"/>
  <c r="I106" i="11"/>
  <c r="G106" i="11"/>
  <c r="E106" i="11"/>
  <c r="C106" i="11"/>
  <c r="F106" i="11"/>
  <c r="B106" i="11"/>
  <c r="H106" i="11"/>
  <c r="D106" i="11"/>
  <c r="I135" i="11"/>
  <c r="G135" i="11"/>
  <c r="E135" i="11"/>
  <c r="C135" i="11"/>
  <c r="F135" i="11"/>
  <c r="B135" i="11"/>
  <c r="H135" i="11"/>
  <c r="D135" i="11"/>
  <c r="D133" i="11" s="1"/>
  <c r="I78" i="11"/>
  <c r="H102" i="11"/>
  <c r="F102" i="11"/>
  <c r="D102" i="11"/>
  <c r="B102" i="11"/>
  <c r="I102" i="11"/>
  <c r="G102" i="11"/>
  <c r="E102" i="11"/>
  <c r="C102" i="11"/>
  <c r="H131" i="11"/>
  <c r="F131" i="11"/>
  <c r="D131" i="11"/>
  <c r="B131" i="11"/>
  <c r="I131" i="11"/>
  <c r="G131" i="11"/>
  <c r="E131" i="11"/>
  <c r="C131" i="11"/>
  <c r="B72" i="11"/>
  <c r="C72" i="11" s="1"/>
  <c r="H74" i="11"/>
  <c r="I103" i="11"/>
  <c r="H103" i="11"/>
  <c r="G103" i="11"/>
  <c r="F103" i="11"/>
  <c r="E103" i="11"/>
  <c r="D103" i="11"/>
  <c r="C103" i="11"/>
  <c r="B103" i="11"/>
  <c r="I101" i="11"/>
  <c r="I100" i="11" s="1"/>
  <c r="G101" i="11"/>
  <c r="E101" i="11"/>
  <c r="C101" i="11"/>
  <c r="H101" i="11"/>
  <c r="F101" i="11"/>
  <c r="D101" i="11"/>
  <c r="B101" i="11"/>
  <c r="B100" i="11" s="1"/>
  <c r="I132" i="11"/>
  <c r="H132" i="11"/>
  <c r="G132" i="11"/>
  <c r="F132" i="11"/>
  <c r="E132" i="11"/>
  <c r="D132" i="11"/>
  <c r="C132" i="11"/>
  <c r="B132" i="11"/>
  <c r="I130" i="11"/>
  <c r="I129" i="11" s="1"/>
  <c r="G130" i="11"/>
  <c r="E130" i="11"/>
  <c r="C130" i="11"/>
  <c r="H130" i="11"/>
  <c r="F130" i="11"/>
  <c r="D130" i="11"/>
  <c r="B130" i="11"/>
  <c r="D72" i="11"/>
  <c r="E72" i="11" s="1"/>
  <c r="F72" i="11"/>
  <c r="G72" i="11" s="1"/>
  <c r="H72" i="11"/>
  <c r="H73" i="11"/>
  <c r="H98" i="11"/>
  <c r="F98" i="11"/>
  <c r="D98" i="11"/>
  <c r="B98" i="11"/>
  <c r="I98" i="11"/>
  <c r="G98" i="11"/>
  <c r="E98" i="11"/>
  <c r="C98" i="11"/>
  <c r="H127" i="11"/>
  <c r="F127" i="11"/>
  <c r="D127" i="11"/>
  <c r="B127" i="11"/>
  <c r="B125" i="11" s="1"/>
  <c r="I127" i="11"/>
  <c r="G127" i="11"/>
  <c r="E127" i="11"/>
  <c r="C127" i="11"/>
  <c r="B68" i="11"/>
  <c r="F68" i="11"/>
  <c r="H70" i="11"/>
  <c r="I68" i="11"/>
  <c r="I69" i="11"/>
  <c r="I99" i="11"/>
  <c r="G99" i="11"/>
  <c r="E99" i="11"/>
  <c r="C99" i="11"/>
  <c r="H99" i="11"/>
  <c r="F99" i="11"/>
  <c r="D99" i="11"/>
  <c r="B99" i="11"/>
  <c r="H97" i="11"/>
  <c r="F97" i="11"/>
  <c r="D97" i="11"/>
  <c r="B97" i="11"/>
  <c r="I97" i="11"/>
  <c r="G97" i="11"/>
  <c r="E97" i="11"/>
  <c r="C97" i="11"/>
  <c r="I128" i="11"/>
  <c r="G128" i="11"/>
  <c r="E128" i="11"/>
  <c r="C128" i="11"/>
  <c r="H128" i="11"/>
  <c r="F128" i="11"/>
  <c r="D128" i="11"/>
  <c r="B128" i="11"/>
  <c r="H126" i="11"/>
  <c r="F126" i="11"/>
  <c r="F125" i="11" s="1"/>
  <c r="D126" i="11"/>
  <c r="D125" i="11" s="1"/>
  <c r="B126" i="11"/>
  <c r="I126" i="11"/>
  <c r="G126" i="11"/>
  <c r="E126" i="11"/>
  <c r="C126" i="11"/>
  <c r="B70" i="11"/>
  <c r="C70" i="11" s="1"/>
  <c r="D70" i="11"/>
  <c r="H68" i="11"/>
  <c r="I70" i="11"/>
  <c r="I95" i="11"/>
  <c r="H95" i="11"/>
  <c r="G95" i="11"/>
  <c r="F95" i="11"/>
  <c r="E95" i="11"/>
  <c r="D95" i="11"/>
  <c r="C95" i="11"/>
  <c r="B95" i="11"/>
  <c r="I93" i="11"/>
  <c r="H93" i="11"/>
  <c r="G93" i="11"/>
  <c r="F93" i="11"/>
  <c r="E93" i="11"/>
  <c r="D93" i="11"/>
  <c r="C93" i="11"/>
  <c r="B93" i="11"/>
  <c r="I124" i="11"/>
  <c r="H124" i="11"/>
  <c r="G124" i="11"/>
  <c r="F124" i="11"/>
  <c r="E124" i="11"/>
  <c r="D124" i="11"/>
  <c r="C124" i="11"/>
  <c r="B124" i="11"/>
  <c r="I122" i="11"/>
  <c r="H122" i="11"/>
  <c r="G122" i="11"/>
  <c r="F122" i="11"/>
  <c r="E122" i="11"/>
  <c r="D122" i="11"/>
  <c r="C122" i="11"/>
  <c r="B122" i="11"/>
  <c r="H66" i="11"/>
  <c r="I66" i="11"/>
  <c r="I94" i="11"/>
  <c r="H94" i="11"/>
  <c r="G94" i="11"/>
  <c r="F94" i="11"/>
  <c r="E94" i="11"/>
  <c r="D94" i="11"/>
  <c r="C94" i="11"/>
  <c r="B94" i="11"/>
  <c r="I123" i="11"/>
  <c r="H123" i="11"/>
  <c r="G123" i="11"/>
  <c r="F123" i="11"/>
  <c r="E123" i="11"/>
  <c r="D123" i="11"/>
  <c r="C123" i="11"/>
  <c r="B123" i="11"/>
  <c r="B66" i="11"/>
  <c r="D66" i="11"/>
  <c r="F66" i="11"/>
  <c r="H64" i="11"/>
  <c r="H65" i="11"/>
  <c r="I65" i="11"/>
  <c r="H60" i="11"/>
  <c r="I60" i="11" s="1"/>
  <c r="I91" i="11"/>
  <c r="G91" i="11"/>
  <c r="E91" i="11"/>
  <c r="C91" i="11"/>
  <c r="B91" i="11"/>
  <c r="H91" i="11"/>
  <c r="D91" i="11"/>
  <c r="F91" i="11"/>
  <c r="H89" i="11"/>
  <c r="F89" i="11"/>
  <c r="D89" i="11"/>
  <c r="B89" i="11"/>
  <c r="C89" i="11" s="1"/>
  <c r="G89" i="11"/>
  <c r="E89" i="11"/>
  <c r="I120" i="11"/>
  <c r="G120" i="11"/>
  <c r="E120" i="11"/>
  <c r="C120" i="11"/>
  <c r="H120" i="11"/>
  <c r="D120" i="11"/>
  <c r="F120" i="11"/>
  <c r="B120" i="11"/>
  <c r="H118" i="11"/>
  <c r="I118" i="11" s="1"/>
  <c r="F118" i="11"/>
  <c r="D118" i="11"/>
  <c r="B118" i="11"/>
  <c r="E118" i="11"/>
  <c r="H90" i="11"/>
  <c r="I90" i="11" s="1"/>
  <c r="F90" i="11"/>
  <c r="G90" i="11" s="1"/>
  <c r="D90" i="11"/>
  <c r="E90" i="11" s="1"/>
  <c r="B90" i="11"/>
  <c r="C90" i="11" s="1"/>
  <c r="H119" i="11"/>
  <c r="F119" i="11"/>
  <c r="G119" i="11" s="1"/>
  <c r="D119" i="11"/>
  <c r="E119" i="11" s="1"/>
  <c r="B119" i="11"/>
  <c r="C119" i="11" s="1"/>
  <c r="I119" i="11"/>
  <c r="C60" i="11"/>
  <c r="F60" i="11"/>
  <c r="G60" i="11" s="1"/>
  <c r="H61" i="11"/>
  <c r="I61" i="11" s="1"/>
  <c r="I62" i="11"/>
  <c r="C69" i="26"/>
  <c r="B78" i="11"/>
  <c r="B76" i="11"/>
  <c r="F76" i="11"/>
  <c r="G76" i="11" s="1"/>
  <c r="D77" i="11"/>
  <c r="E77" i="11" s="1"/>
  <c r="F77" i="11"/>
  <c r="G77" i="11" s="1"/>
  <c r="B77" i="11"/>
  <c r="C77" i="11" s="1"/>
  <c r="C76" i="11"/>
  <c r="C78" i="11"/>
  <c r="D76" i="11"/>
  <c r="E76" i="11" s="1"/>
  <c r="D78" i="11"/>
  <c r="E78" i="11" s="1"/>
  <c r="B73" i="11"/>
  <c r="C73" i="11"/>
  <c r="D73" i="11"/>
  <c r="E73" i="11" s="1"/>
  <c r="F73" i="11"/>
  <c r="G73" i="11" s="1"/>
  <c r="B74" i="11"/>
  <c r="C74" i="11"/>
  <c r="D74" i="11"/>
  <c r="E74" i="11" s="1"/>
  <c r="F74" i="11"/>
  <c r="G74" i="11" s="1"/>
  <c r="F69" i="11"/>
  <c r="G69" i="11" s="1"/>
  <c r="B69" i="11"/>
  <c r="C68" i="11"/>
  <c r="C69" i="11"/>
  <c r="D68" i="11"/>
  <c r="E68" i="11" s="1"/>
  <c r="D69" i="11"/>
  <c r="E69" i="11" s="1"/>
  <c r="E70" i="11"/>
  <c r="G65" i="11"/>
  <c r="B65" i="11"/>
  <c r="C65" i="11" s="1"/>
  <c r="C66" i="11"/>
  <c r="D65" i="11"/>
  <c r="E65" i="11" s="1"/>
  <c r="E66" i="11"/>
  <c r="B64" i="11"/>
  <c r="D64" i="11"/>
  <c r="E64" i="11" s="1"/>
  <c r="F64" i="11"/>
  <c r="G64" i="11" s="1"/>
  <c r="B61" i="11"/>
  <c r="C61" i="11" s="1"/>
  <c r="D61" i="11"/>
  <c r="E61" i="11" s="1"/>
  <c r="G61" i="11"/>
  <c r="B62" i="11"/>
  <c r="C62" i="11" s="1"/>
  <c r="D62" i="11"/>
  <c r="E62" i="11" s="1"/>
  <c r="D60" i="11"/>
  <c r="E60" i="11" s="1"/>
  <c r="C76" i="27"/>
  <c r="C22" i="15" s="1"/>
  <c r="C466" i="33" s="1"/>
  <c r="G76" i="27"/>
  <c r="E76" i="27"/>
  <c r="C23" i="15" s="1"/>
  <c r="C467" i="33" s="1"/>
  <c r="A98" i="27"/>
  <c r="A106" i="27"/>
  <c r="I76" i="27"/>
  <c r="A89" i="27"/>
  <c r="A102" i="27"/>
  <c r="H81" i="27"/>
  <c r="I81" i="27" s="1"/>
  <c r="F81" i="27"/>
  <c r="D81" i="27"/>
  <c r="E81" i="27" s="1"/>
  <c r="B81" i="27"/>
  <c r="H82" i="27"/>
  <c r="F82" i="27"/>
  <c r="D82" i="27"/>
  <c r="B82" i="27"/>
  <c r="I82" i="27"/>
  <c r="G82" i="27"/>
  <c r="E82" i="27"/>
  <c r="C82" i="27"/>
  <c r="H83" i="27"/>
  <c r="I83" i="27" s="1"/>
  <c r="F83" i="27"/>
  <c r="D83" i="27"/>
  <c r="E83" i="27" s="1"/>
  <c r="B83" i="27"/>
  <c r="H84" i="27"/>
  <c r="F84" i="27"/>
  <c r="D84" i="27"/>
  <c r="B84" i="27"/>
  <c r="I84" i="27"/>
  <c r="G84" i="27"/>
  <c r="E84" i="27"/>
  <c r="C84" i="27"/>
  <c r="H85" i="27"/>
  <c r="I85" i="27" s="1"/>
  <c r="F85" i="27"/>
  <c r="D85" i="27"/>
  <c r="E85" i="27" s="1"/>
  <c r="B85" i="27"/>
  <c r="H86" i="27"/>
  <c r="F86" i="27"/>
  <c r="D86" i="27"/>
  <c r="B86" i="27"/>
  <c r="I86" i="27"/>
  <c r="G86" i="27"/>
  <c r="E86" i="27"/>
  <c r="C86" i="27"/>
  <c r="H88" i="27"/>
  <c r="I88" i="27" s="1"/>
  <c r="D88" i="27"/>
  <c r="E88" i="27" s="1"/>
  <c r="F88" i="27"/>
  <c r="G88" i="27" s="1"/>
  <c r="B88" i="27"/>
  <c r="C88" i="27" s="1"/>
  <c r="F90" i="27"/>
  <c r="G90" i="27" s="1"/>
  <c r="B90" i="27"/>
  <c r="C90" i="27" s="1"/>
  <c r="H90" i="27"/>
  <c r="I90" i="27" s="1"/>
  <c r="D90" i="27"/>
  <c r="E90" i="27" s="1"/>
  <c r="H92" i="27"/>
  <c r="I92" i="27" s="1"/>
  <c r="D92" i="27"/>
  <c r="E92" i="27" s="1"/>
  <c r="F92" i="27"/>
  <c r="G92" i="27" s="1"/>
  <c r="B92" i="27"/>
  <c r="C92" i="27" s="1"/>
  <c r="F99" i="27"/>
  <c r="G99" i="27" s="1"/>
  <c r="B99" i="27"/>
  <c r="C99" i="27" s="1"/>
  <c r="H99" i="27"/>
  <c r="I99" i="27" s="1"/>
  <c r="D99" i="27"/>
  <c r="E99" i="27" s="1"/>
  <c r="H101" i="27"/>
  <c r="I101" i="27" s="1"/>
  <c r="D101" i="27"/>
  <c r="E101" i="27" s="1"/>
  <c r="F101" i="27"/>
  <c r="G101" i="27" s="1"/>
  <c r="B101" i="27"/>
  <c r="C101" i="27" s="1"/>
  <c r="F103" i="27"/>
  <c r="G103" i="27" s="1"/>
  <c r="B103" i="27"/>
  <c r="C103" i="27" s="1"/>
  <c r="H103" i="27"/>
  <c r="I103" i="27" s="1"/>
  <c r="D103" i="27"/>
  <c r="E103" i="27" s="1"/>
  <c r="H105" i="27"/>
  <c r="I105" i="27" s="1"/>
  <c r="D105" i="27"/>
  <c r="E105" i="27" s="1"/>
  <c r="F105" i="27"/>
  <c r="G105" i="27" s="1"/>
  <c r="B105" i="27"/>
  <c r="C105" i="27" s="1"/>
  <c r="F107" i="27"/>
  <c r="G107" i="27" s="1"/>
  <c r="B107" i="27"/>
  <c r="C107" i="27" s="1"/>
  <c r="H107" i="27"/>
  <c r="I107" i="27" s="1"/>
  <c r="D107" i="27"/>
  <c r="E107" i="27" s="1"/>
  <c r="H109" i="27"/>
  <c r="I109" i="27" s="1"/>
  <c r="D109" i="27"/>
  <c r="E109" i="27" s="1"/>
  <c r="F109" i="27"/>
  <c r="G109" i="27" s="1"/>
  <c r="B109" i="27"/>
  <c r="C109" i="27" s="1"/>
  <c r="A99" i="27"/>
  <c r="A82" i="27"/>
  <c r="A101" i="27"/>
  <c r="A84" i="27"/>
  <c r="A103" i="27"/>
  <c r="A86" i="27"/>
  <c r="A105" i="27"/>
  <c r="A88" i="27"/>
  <c r="A107" i="27"/>
  <c r="A90" i="27"/>
  <c r="A109" i="27"/>
  <c r="A92" i="27"/>
  <c r="A67" i="27"/>
  <c r="A71" i="27"/>
  <c r="A75" i="27"/>
  <c r="H87" i="27"/>
  <c r="I87" i="27" s="1"/>
  <c r="F87" i="27"/>
  <c r="G87" i="27" s="1"/>
  <c r="D87" i="27"/>
  <c r="B87" i="27"/>
  <c r="C87" i="27" s="1"/>
  <c r="H89" i="27"/>
  <c r="I89" i="27" s="1"/>
  <c r="F89" i="27"/>
  <c r="D89" i="27"/>
  <c r="E89" i="27" s="1"/>
  <c r="B89" i="27"/>
  <c r="C89" i="27" s="1"/>
  <c r="H91" i="27"/>
  <c r="I91" i="27" s="1"/>
  <c r="F91" i="27"/>
  <c r="G91" i="27" s="1"/>
  <c r="D91" i="27"/>
  <c r="B91" i="27"/>
  <c r="C91" i="27" s="1"/>
  <c r="H98" i="27"/>
  <c r="I98" i="27" s="1"/>
  <c r="F98" i="27"/>
  <c r="G98" i="27" s="1"/>
  <c r="D98" i="27"/>
  <c r="E98" i="27" s="1"/>
  <c r="B98" i="27"/>
  <c r="H100" i="27"/>
  <c r="F100" i="27"/>
  <c r="G100" i="27" s="1"/>
  <c r="D100" i="27"/>
  <c r="B100" i="27"/>
  <c r="C100" i="27" s="1"/>
  <c r="H102" i="27"/>
  <c r="I102" i="27" s="1"/>
  <c r="F102" i="27"/>
  <c r="G102" i="27" s="1"/>
  <c r="D102" i="27"/>
  <c r="E102" i="27" s="1"/>
  <c r="B102" i="27"/>
  <c r="C102" i="27" s="1"/>
  <c r="H104" i="27"/>
  <c r="F104" i="27"/>
  <c r="G104" i="27" s="1"/>
  <c r="D104" i="27"/>
  <c r="B104" i="27"/>
  <c r="C104" i="27" s="1"/>
  <c r="H106" i="27"/>
  <c r="I106" i="27" s="1"/>
  <c r="F106" i="27"/>
  <c r="G106" i="27" s="1"/>
  <c r="D106" i="27"/>
  <c r="E106" i="27" s="1"/>
  <c r="B106" i="27"/>
  <c r="H108" i="27"/>
  <c r="F108" i="27"/>
  <c r="G108" i="27" s="1"/>
  <c r="D108" i="27"/>
  <c r="B108" i="27"/>
  <c r="C108" i="27" s="1"/>
  <c r="A64" i="27"/>
  <c r="A66" i="27"/>
  <c r="A68" i="27"/>
  <c r="A70" i="27"/>
  <c r="A74" i="27"/>
  <c r="C81" i="27"/>
  <c r="G81" i="27"/>
  <c r="A83" i="27"/>
  <c r="C83" i="27"/>
  <c r="G83" i="27"/>
  <c r="C85" i="27"/>
  <c r="G85" i="27"/>
  <c r="A87" i="27"/>
  <c r="E87" i="27"/>
  <c r="G89" i="27"/>
  <c r="A91" i="27"/>
  <c r="E91" i="27"/>
  <c r="C98" i="27"/>
  <c r="E100" i="27"/>
  <c r="I100" i="27"/>
  <c r="E104" i="27"/>
  <c r="I104" i="27"/>
  <c r="C106" i="27"/>
  <c r="E108" i="27"/>
  <c r="I108" i="27"/>
  <c r="A72" i="20"/>
  <c r="A85" i="20"/>
  <c r="A106" i="20"/>
  <c r="D101" i="20"/>
  <c r="E101" i="20" s="1"/>
  <c r="H92" i="20"/>
  <c r="D90" i="20"/>
  <c r="E90" i="20" s="1"/>
  <c r="A68" i="20"/>
  <c r="A74" i="20"/>
  <c r="A70" i="20"/>
  <c r="A66" i="20"/>
  <c r="A91" i="20"/>
  <c r="A87" i="20"/>
  <c r="A83" i="20"/>
  <c r="G76" i="20"/>
  <c r="E6" i="16" s="1"/>
  <c r="J110" i="33" s="1"/>
  <c r="I76" i="20"/>
  <c r="F6" i="16" s="1"/>
  <c r="K110" i="33" s="1"/>
  <c r="C76" i="20"/>
  <c r="C6" i="16" s="1"/>
  <c r="H110" i="33" s="1"/>
  <c r="E76" i="20"/>
  <c r="D6" i="16" s="1"/>
  <c r="I110" i="33" s="1"/>
  <c r="H102" i="20"/>
  <c r="D102" i="20"/>
  <c r="B102" i="20"/>
  <c r="C102" i="20" s="1"/>
  <c r="H100" i="20"/>
  <c r="D100" i="20"/>
  <c r="E100" i="20" s="1"/>
  <c r="B100" i="20"/>
  <c r="C100" i="20" s="1"/>
  <c r="H91" i="20"/>
  <c r="I91" i="20" s="1"/>
  <c r="D91" i="20"/>
  <c r="E91" i="20" s="1"/>
  <c r="A65" i="20"/>
  <c r="B92" i="20"/>
  <c r="B90" i="20"/>
  <c r="F100" i="20"/>
  <c r="G100" i="20" s="1"/>
  <c r="I102" i="20"/>
  <c r="F101" i="20"/>
  <c r="G101" i="20" s="1"/>
  <c r="I92" i="20"/>
  <c r="F92" i="20"/>
  <c r="G92" i="20" s="1"/>
  <c r="C92" i="20"/>
  <c r="F90" i="20"/>
  <c r="G90" i="20" s="1"/>
  <c r="A75" i="20"/>
  <c r="A73" i="20"/>
  <c r="A71" i="20"/>
  <c r="A69" i="20"/>
  <c r="A67" i="20"/>
  <c r="A92" i="20"/>
  <c r="A90" i="20"/>
  <c r="A88" i="20"/>
  <c r="A86" i="20"/>
  <c r="A84" i="20"/>
  <c r="A82" i="20"/>
  <c r="B91" i="20"/>
  <c r="C91" i="20" s="1"/>
  <c r="D92" i="20"/>
  <c r="E92" i="20" s="1"/>
  <c r="F91" i="20"/>
  <c r="G91" i="20" s="1"/>
  <c r="H90" i="20"/>
  <c r="I90" i="20" s="1"/>
  <c r="B101" i="20"/>
  <c r="C101" i="20" s="1"/>
  <c r="E102" i="20"/>
  <c r="F102" i="20"/>
  <c r="G102" i="20" s="1"/>
  <c r="H101" i="20"/>
  <c r="I101" i="20" s="1"/>
  <c r="I100" i="20"/>
  <c r="F121" i="11"/>
  <c r="I121" i="11"/>
  <c r="I133" i="11"/>
  <c r="D117" i="11"/>
  <c r="H121" i="11"/>
  <c r="D129" i="11"/>
  <c r="F96" i="11"/>
  <c r="D104" i="11"/>
  <c r="I110" i="27" l="1"/>
  <c r="D121" i="11"/>
  <c r="D96" i="11"/>
  <c r="F129" i="11"/>
  <c r="F100" i="11"/>
  <c r="B121" i="11"/>
  <c r="F92" i="11"/>
  <c r="C96" i="11"/>
  <c r="B96" i="11"/>
  <c r="I125" i="11"/>
  <c r="H125" i="11"/>
  <c r="I96" i="11"/>
  <c r="B63" i="11"/>
  <c r="I117" i="11"/>
  <c r="B67" i="11"/>
  <c r="B117" i="11"/>
  <c r="B116" i="11" s="1"/>
  <c r="F88" i="11"/>
  <c r="H133" i="11"/>
  <c r="B104" i="11"/>
  <c r="H88" i="11"/>
  <c r="F117" i="11"/>
  <c r="F133" i="11"/>
  <c r="G118" i="11"/>
  <c r="G117" i="11" s="1"/>
  <c r="H117" i="11"/>
  <c r="I89" i="11"/>
  <c r="I88" i="11" s="1"/>
  <c r="C118" i="11"/>
  <c r="C117" i="11" s="1"/>
  <c r="O90" i="12"/>
  <c r="P90" i="12"/>
  <c r="Q90" i="12" s="1"/>
  <c r="D57" i="26"/>
  <c r="E57" i="26" s="1"/>
  <c r="C104" i="11"/>
  <c r="C100" i="11"/>
  <c r="B92" i="11"/>
  <c r="C92" i="11"/>
  <c r="G129" i="11"/>
  <c r="G125" i="11"/>
  <c r="G121" i="11"/>
  <c r="C125" i="11"/>
  <c r="I104" i="11"/>
  <c r="B133" i="11"/>
  <c r="B75" i="11"/>
  <c r="F104" i="11"/>
  <c r="C133" i="11"/>
  <c r="G133" i="11"/>
  <c r="D100" i="11"/>
  <c r="C129" i="11"/>
  <c r="G100" i="11"/>
  <c r="H129" i="11"/>
  <c r="B129" i="11"/>
  <c r="B71" i="11"/>
  <c r="E125" i="11"/>
  <c r="I92" i="11"/>
  <c r="C121" i="11"/>
  <c r="C64" i="11"/>
  <c r="C59" i="11"/>
  <c r="G110" i="27"/>
  <c r="E93" i="27"/>
  <c r="I93" i="27"/>
  <c r="C110" i="27"/>
  <c r="G93" i="27"/>
  <c r="C93" i="27"/>
  <c r="E110" i="27"/>
  <c r="I116" i="11"/>
  <c r="I137" i="11" s="1"/>
  <c r="E133" i="11"/>
  <c r="E129" i="11"/>
  <c r="E121" i="11"/>
  <c r="E117" i="11"/>
  <c r="D116" i="11"/>
  <c r="D137" i="11" s="1"/>
  <c r="D92" i="11"/>
  <c r="D88" i="11"/>
  <c r="H104" i="11"/>
  <c r="H100" i="11"/>
  <c r="H92" i="11"/>
  <c r="H96" i="11"/>
  <c r="G104" i="11"/>
  <c r="G96" i="11"/>
  <c r="G92" i="11"/>
  <c r="G88" i="11"/>
  <c r="F87" i="11"/>
  <c r="F108" i="11" s="1"/>
  <c r="E104" i="11"/>
  <c r="E100" i="11"/>
  <c r="E96" i="11"/>
  <c r="E92" i="11"/>
  <c r="E88" i="11"/>
  <c r="F116" i="11" l="1"/>
  <c r="F137" i="11" s="1"/>
  <c r="H116" i="11"/>
  <c r="H137" i="11" s="1"/>
  <c r="B137" i="11"/>
  <c r="C116" i="11"/>
  <c r="C137" i="11" s="1"/>
  <c r="G116" i="11"/>
  <c r="I87" i="11"/>
  <c r="I108" i="11" s="1"/>
  <c r="G87" i="11"/>
  <c r="G108" i="11" s="1"/>
  <c r="G137" i="11"/>
  <c r="E116" i="11"/>
  <c r="E137" i="11" s="1"/>
  <c r="D87" i="11"/>
  <c r="D108" i="11" s="1"/>
  <c r="H87" i="11"/>
  <c r="H108" i="11" s="1"/>
  <c r="E87" i="11"/>
  <c r="E108" i="11" s="1"/>
  <c r="A51" i="11" l="1"/>
  <c r="A50" i="11"/>
  <c r="A49" i="11"/>
  <c r="A48" i="11"/>
  <c r="A47" i="11"/>
  <c r="A46" i="11"/>
  <c r="A45" i="11"/>
  <c r="A44" i="11"/>
  <c r="A43" i="11"/>
  <c r="A42" i="11"/>
  <c r="A41" i="11"/>
  <c r="A39" i="11"/>
  <c r="A38" i="11"/>
  <c r="A37" i="11"/>
  <c r="A35" i="11"/>
  <c r="E131" i="15" l="1"/>
  <c r="E105" i="15"/>
  <c r="E79" i="15" l="1"/>
  <c r="E53" i="15" l="1"/>
  <c r="E21" i="15" l="1"/>
  <c r="B15" i="16"/>
  <c r="G119" i="33" s="1"/>
  <c r="B8" i="16"/>
  <c r="G112" i="33" s="1"/>
  <c r="H92" i="12" l="1"/>
  <c r="I92" i="12" s="1"/>
  <c r="G91" i="12" l="1"/>
  <c r="A47" i="20"/>
  <c r="C43" i="20"/>
  <c r="A43" i="20"/>
  <c r="C42" i="20"/>
  <c r="A42" i="20"/>
  <c r="C41" i="20"/>
  <c r="A41" i="20"/>
  <c r="C40" i="20"/>
  <c r="A40" i="20"/>
  <c r="C39" i="20"/>
  <c r="A39" i="20"/>
  <c r="C38" i="20"/>
  <c r="A38" i="20"/>
  <c r="C37" i="20"/>
  <c r="A37" i="20"/>
  <c r="C36" i="20"/>
  <c r="C33" i="20"/>
  <c r="A33" i="20"/>
  <c r="C32" i="20"/>
  <c r="A32" i="20"/>
  <c r="C26" i="20"/>
  <c r="A26" i="20"/>
  <c r="C25" i="20"/>
  <c r="A25" i="20"/>
  <c r="C24" i="20"/>
  <c r="A24" i="20"/>
  <c r="C23" i="20"/>
  <c r="A23" i="20"/>
  <c r="C22" i="20"/>
  <c r="A22" i="20"/>
  <c r="C21" i="20"/>
  <c r="A21" i="20"/>
  <c r="C20" i="20"/>
  <c r="A20" i="20"/>
  <c r="C19" i="20"/>
  <c r="A19" i="20"/>
  <c r="C18" i="20"/>
  <c r="A18" i="20"/>
  <c r="B107" i="20" l="1"/>
  <c r="C107" i="20"/>
  <c r="A98" i="20"/>
  <c r="A64" i="20"/>
  <c r="A81" i="20"/>
  <c r="H81" i="20"/>
  <c r="I81" i="20" s="1"/>
  <c r="D81" i="20"/>
  <c r="E81" i="20" s="1"/>
  <c r="F81" i="20"/>
  <c r="G81" i="20" s="1"/>
  <c r="B81" i="20"/>
  <c r="C81" i="20" s="1"/>
  <c r="B98" i="20"/>
  <c r="C98" i="20" s="1"/>
  <c r="F98" i="20"/>
  <c r="G98" i="20" s="1"/>
  <c r="H98" i="20"/>
  <c r="I98" i="20" s="1"/>
  <c r="D98" i="20"/>
  <c r="E98" i="20" s="1"/>
  <c r="H83" i="20"/>
  <c r="D83" i="20"/>
  <c r="F83" i="20"/>
  <c r="G83" i="20" s="1"/>
  <c r="E83" i="20"/>
  <c r="B83" i="20"/>
  <c r="I83" i="20"/>
  <c r="C83" i="20"/>
  <c r="H85" i="20"/>
  <c r="D85" i="20"/>
  <c r="I85" i="20"/>
  <c r="B85" i="20"/>
  <c r="C85" i="20" s="1"/>
  <c r="F85" i="20"/>
  <c r="G85" i="20" s="1"/>
  <c r="E85" i="20"/>
  <c r="H87" i="20"/>
  <c r="I87" i="20" s="1"/>
  <c r="D87" i="20"/>
  <c r="F87" i="20"/>
  <c r="G87" i="20" s="1"/>
  <c r="E87" i="20"/>
  <c r="B87" i="20"/>
  <c r="C87" i="20" s="1"/>
  <c r="H89" i="20"/>
  <c r="D89" i="20"/>
  <c r="I89" i="20"/>
  <c r="B89" i="20"/>
  <c r="C89" i="20" s="1"/>
  <c r="F89" i="20"/>
  <c r="G89" i="20" s="1"/>
  <c r="E89" i="20"/>
  <c r="F99" i="20"/>
  <c r="G99" i="20" s="1"/>
  <c r="D99" i="20"/>
  <c r="E99" i="20" s="1"/>
  <c r="H99" i="20"/>
  <c r="I99" i="20" s="1"/>
  <c r="B99" i="20"/>
  <c r="C99" i="20" s="1"/>
  <c r="H108" i="20"/>
  <c r="D108" i="20"/>
  <c r="E108" i="20" s="1"/>
  <c r="B108" i="20"/>
  <c r="C108" i="20" s="1"/>
  <c r="I108" i="20"/>
  <c r="F108" i="20"/>
  <c r="G108" i="20" s="1"/>
  <c r="F82" i="20"/>
  <c r="H82" i="20"/>
  <c r="I82" i="20" s="1"/>
  <c r="G82" i="20"/>
  <c r="D82" i="20"/>
  <c r="E82" i="20" s="1"/>
  <c r="B82" i="20"/>
  <c r="C82" i="20" s="1"/>
  <c r="F84" i="20"/>
  <c r="G84" i="20" s="1"/>
  <c r="D84" i="20"/>
  <c r="E84" i="20" s="1"/>
  <c r="H84" i="20"/>
  <c r="I84" i="20" s="1"/>
  <c r="B84" i="20"/>
  <c r="C84" i="20" s="1"/>
  <c r="F86" i="20"/>
  <c r="H86" i="20"/>
  <c r="I86" i="20" s="1"/>
  <c r="G86" i="20"/>
  <c r="D86" i="20"/>
  <c r="E86" i="20" s="1"/>
  <c r="B86" i="20"/>
  <c r="C86" i="20" s="1"/>
  <c r="F88" i="20"/>
  <c r="G88" i="20" s="1"/>
  <c r="D88" i="20"/>
  <c r="E88" i="20" s="1"/>
  <c r="H88" i="20"/>
  <c r="I88" i="20" s="1"/>
  <c r="B88" i="20"/>
  <c r="C88" i="20" s="1"/>
  <c r="F103" i="20"/>
  <c r="G103" i="20" s="1"/>
  <c r="D103" i="20"/>
  <c r="E103" i="20" s="1"/>
  <c r="H103" i="20"/>
  <c r="I103" i="20" s="1"/>
  <c r="B103" i="20"/>
  <c r="C103" i="20" s="1"/>
  <c r="H104" i="20"/>
  <c r="I104" i="20" s="1"/>
  <c r="D104" i="20"/>
  <c r="E104" i="20" s="1"/>
  <c r="B104" i="20"/>
  <c r="C104" i="20" s="1"/>
  <c r="F104" i="20"/>
  <c r="G104" i="20" s="1"/>
  <c r="F105" i="20"/>
  <c r="G105" i="20" s="1"/>
  <c r="H105" i="20"/>
  <c r="I105" i="20" s="1"/>
  <c r="B105" i="20"/>
  <c r="C105" i="20" s="1"/>
  <c r="D105" i="20"/>
  <c r="E105" i="20" s="1"/>
  <c r="H106" i="20"/>
  <c r="I106" i="20" s="1"/>
  <c r="D106" i="20"/>
  <c r="E106" i="20" s="1"/>
  <c r="B106" i="20"/>
  <c r="C106" i="20" s="1"/>
  <c r="F106" i="20"/>
  <c r="G106" i="20" s="1"/>
  <c r="F107" i="20"/>
  <c r="G107" i="20" s="1"/>
  <c r="D107" i="20"/>
  <c r="E107" i="20" s="1"/>
  <c r="H107" i="20"/>
  <c r="I107" i="20" s="1"/>
  <c r="F109" i="20"/>
  <c r="G109" i="20" s="1"/>
  <c r="H109" i="20"/>
  <c r="I109" i="20" s="1"/>
  <c r="B109" i="20"/>
  <c r="C109" i="20" s="1"/>
  <c r="D109" i="20"/>
  <c r="E109" i="20" s="1"/>
  <c r="H98" i="12"/>
  <c r="I98" i="12" s="1"/>
  <c r="G98" i="12"/>
  <c r="J96" i="12" s="1"/>
  <c r="B104" i="12"/>
  <c r="K127" i="12"/>
  <c r="C99" i="12"/>
  <c r="B99" i="12"/>
  <c r="K169" i="12"/>
  <c r="E104" i="12" l="1"/>
  <c r="F104" i="12" s="1"/>
  <c r="F57" i="26" s="1"/>
  <c r="G57" i="26" s="1"/>
  <c r="M96" i="12"/>
  <c r="N96" i="12" s="1"/>
  <c r="C93" i="20"/>
  <c r="G6" i="16" s="1"/>
  <c r="C110" i="20"/>
  <c r="E93" i="20"/>
  <c r="I93" i="20"/>
  <c r="E110" i="20"/>
  <c r="I110" i="20"/>
  <c r="G110" i="20"/>
  <c r="G93" i="20"/>
  <c r="D63" i="26" l="1"/>
  <c r="E63" i="26" s="1"/>
  <c r="P96" i="12"/>
  <c r="Q96" i="12" s="1"/>
  <c r="O96" i="12"/>
  <c r="G104" i="12"/>
  <c r="J104" i="12" s="1"/>
  <c r="H104" i="12"/>
  <c r="I104" i="12" s="1"/>
  <c r="D40" i="19"/>
  <c r="M104" i="12" l="1"/>
  <c r="N104" i="12" s="1"/>
  <c r="H57" i="26" s="1"/>
  <c r="I57" i="26" s="1"/>
  <c r="F206" i="19"/>
  <c r="B205" i="19"/>
  <c r="F115" i="19"/>
  <c r="B35" i="19"/>
  <c r="O104" i="12" l="1"/>
  <c r="E8" i="3"/>
  <c r="E7" i="3"/>
  <c r="E6" i="3"/>
  <c r="F849" i="19" l="1"/>
  <c r="F848" i="19"/>
  <c r="F847" i="19"/>
  <c r="F846" i="19"/>
  <c r="F845" i="19"/>
  <c r="F844" i="19"/>
  <c r="F843" i="19"/>
  <c r="F842" i="19"/>
  <c r="F841" i="19"/>
  <c r="F840" i="19"/>
  <c r="F839" i="19"/>
  <c r="F838" i="19"/>
  <c r="F833" i="19"/>
  <c r="F832" i="19"/>
  <c r="F831" i="19"/>
  <c r="F830" i="19"/>
  <c r="F829" i="19"/>
  <c r="F828" i="19"/>
  <c r="F827" i="19"/>
  <c r="F826" i="19"/>
  <c r="F825" i="19"/>
  <c r="F824" i="19"/>
  <c r="F823" i="19"/>
  <c r="F822" i="19"/>
  <c r="F821" i="19"/>
  <c r="F817" i="19"/>
  <c r="F795" i="19"/>
  <c r="E773" i="19"/>
  <c r="F754" i="19"/>
  <c r="D754" i="19"/>
  <c r="F753" i="19"/>
  <c r="D753" i="19"/>
  <c r="F752" i="19"/>
  <c r="D752" i="19"/>
  <c r="C751" i="19"/>
  <c r="B751" i="19"/>
  <c r="D750" i="19"/>
  <c r="D749" i="19"/>
  <c r="D748" i="19"/>
  <c r="F747" i="19"/>
  <c r="C747" i="19"/>
  <c r="B747" i="19"/>
  <c r="F746" i="19"/>
  <c r="D746" i="19"/>
  <c r="F745" i="19"/>
  <c r="D745" i="19"/>
  <c r="F744" i="19"/>
  <c r="D744" i="19"/>
  <c r="F743" i="19"/>
  <c r="F742" i="19" s="1"/>
  <c r="D743" i="19"/>
  <c r="C742" i="19"/>
  <c r="B742" i="19"/>
  <c r="F741" i="19"/>
  <c r="D741" i="19"/>
  <c r="F740" i="19"/>
  <c r="D740" i="19"/>
  <c r="F739" i="19"/>
  <c r="D739" i="19"/>
  <c r="F738" i="19"/>
  <c r="D738" i="19"/>
  <c r="F737" i="19"/>
  <c r="D737" i="19"/>
  <c r="F736" i="19"/>
  <c r="D736" i="19"/>
  <c r="F735" i="19"/>
  <c r="D735" i="19"/>
  <c r="F734" i="19"/>
  <c r="D734" i="19"/>
  <c r="D733" i="19" s="1"/>
  <c r="C733" i="19"/>
  <c r="B733" i="19"/>
  <c r="F732" i="19"/>
  <c r="D732" i="19"/>
  <c r="F731" i="19"/>
  <c r="D731" i="19"/>
  <c r="F730" i="19"/>
  <c r="D730" i="19"/>
  <c r="F729" i="19"/>
  <c r="C729" i="19"/>
  <c r="B729" i="19"/>
  <c r="F728" i="19"/>
  <c r="F727" i="19" s="1"/>
  <c r="D728" i="19"/>
  <c r="D727" i="19" s="1"/>
  <c r="C727" i="19"/>
  <c r="B727" i="19"/>
  <c r="F726" i="19"/>
  <c r="D726" i="19"/>
  <c r="F725" i="19"/>
  <c r="D725" i="19"/>
  <c r="F724" i="19"/>
  <c r="F723" i="19" s="1"/>
  <c r="D724" i="19"/>
  <c r="D723" i="19" s="1"/>
  <c r="C723" i="19"/>
  <c r="B723" i="19"/>
  <c r="F722" i="19"/>
  <c r="D722" i="19"/>
  <c r="F721" i="19"/>
  <c r="D721" i="19"/>
  <c r="F720" i="19"/>
  <c r="D720" i="19"/>
  <c r="C719" i="19"/>
  <c r="B719" i="19"/>
  <c r="F718" i="19"/>
  <c r="D718" i="19"/>
  <c r="F717" i="19"/>
  <c r="D717" i="19"/>
  <c r="F716" i="19"/>
  <c r="F715" i="19" s="1"/>
  <c r="D716" i="19"/>
  <c r="D715" i="19" s="1"/>
  <c r="C715" i="19"/>
  <c r="B715" i="19"/>
  <c r="F679" i="19"/>
  <c r="F678" i="19"/>
  <c r="F677" i="19"/>
  <c r="F676" i="19"/>
  <c r="F675" i="19"/>
  <c r="F674" i="19"/>
  <c r="F673" i="19"/>
  <c r="F672" i="19"/>
  <c r="F671" i="19"/>
  <c r="F670" i="19"/>
  <c r="F669" i="19"/>
  <c r="F668" i="19"/>
  <c r="F663" i="19"/>
  <c r="F662" i="19"/>
  <c r="F661" i="19"/>
  <c r="F660" i="19"/>
  <c r="F659" i="19"/>
  <c r="F658" i="19"/>
  <c r="F657" i="19"/>
  <c r="F656" i="19"/>
  <c r="F655" i="19"/>
  <c r="F654" i="19"/>
  <c r="F653" i="19"/>
  <c r="F652" i="19"/>
  <c r="F651" i="19"/>
  <c r="F647" i="19"/>
  <c r="F625" i="19"/>
  <c r="E603" i="19"/>
  <c r="F584" i="19"/>
  <c r="D584" i="19"/>
  <c r="F583" i="19"/>
  <c r="D583" i="19"/>
  <c r="F582" i="19"/>
  <c r="D582" i="19"/>
  <c r="C581" i="19"/>
  <c r="B581" i="19"/>
  <c r="D580" i="19"/>
  <c r="D579" i="19"/>
  <c r="D578" i="19"/>
  <c r="F577" i="19"/>
  <c r="C577" i="19"/>
  <c r="B577" i="19"/>
  <c r="F576" i="19"/>
  <c r="D576" i="19"/>
  <c r="F575" i="19"/>
  <c r="D575" i="19"/>
  <c r="F574" i="19"/>
  <c r="D574" i="19"/>
  <c r="F573" i="19"/>
  <c r="D573" i="19"/>
  <c r="C572" i="19"/>
  <c r="B572" i="19"/>
  <c r="F571" i="19"/>
  <c r="D571" i="19"/>
  <c r="F570" i="19"/>
  <c r="D570" i="19"/>
  <c r="F569" i="19"/>
  <c r="D569" i="19"/>
  <c r="F568" i="19"/>
  <c r="D568" i="19"/>
  <c r="F567" i="19"/>
  <c r="D567" i="19"/>
  <c r="F566" i="19"/>
  <c r="D566" i="19"/>
  <c r="F565" i="19"/>
  <c r="D565" i="19"/>
  <c r="F564" i="19"/>
  <c r="D564" i="19"/>
  <c r="C563" i="19"/>
  <c r="B563" i="19"/>
  <c r="F562" i="19"/>
  <c r="D562" i="19"/>
  <c r="F561" i="19"/>
  <c r="D561" i="19"/>
  <c r="F560" i="19"/>
  <c r="D560" i="19"/>
  <c r="C559" i="19"/>
  <c r="B559" i="19"/>
  <c r="F558" i="19"/>
  <c r="F557" i="19" s="1"/>
  <c r="D558" i="19"/>
  <c r="D557" i="19" s="1"/>
  <c r="C557" i="19"/>
  <c r="B557" i="19"/>
  <c r="F556" i="19"/>
  <c r="D556" i="19"/>
  <c r="F555" i="19"/>
  <c r="D555" i="19"/>
  <c r="F554" i="19"/>
  <c r="D554" i="19"/>
  <c r="C553" i="19"/>
  <c r="B553" i="19"/>
  <c r="F552" i="19"/>
  <c r="D552" i="19"/>
  <c r="F551" i="19"/>
  <c r="D551" i="19"/>
  <c r="F550" i="19"/>
  <c r="D550" i="19"/>
  <c r="C549" i="19"/>
  <c r="B549" i="19"/>
  <c r="F548" i="19"/>
  <c r="D548" i="19"/>
  <c r="F547" i="19"/>
  <c r="D547" i="19"/>
  <c r="F546" i="19"/>
  <c r="D546" i="19"/>
  <c r="C545" i="19"/>
  <c r="B545" i="19"/>
  <c r="F509" i="19"/>
  <c r="F508" i="19"/>
  <c r="F507" i="19"/>
  <c r="F506" i="19"/>
  <c r="F505" i="19"/>
  <c r="F504" i="19"/>
  <c r="F503" i="19"/>
  <c r="F502" i="19"/>
  <c r="F501" i="19"/>
  <c r="F500" i="19"/>
  <c r="F499" i="19"/>
  <c r="F498" i="19"/>
  <c r="F493" i="19"/>
  <c r="F492" i="19"/>
  <c r="F491" i="19"/>
  <c r="F490" i="19"/>
  <c r="F489" i="19"/>
  <c r="F488" i="19"/>
  <c r="F487" i="19"/>
  <c r="F486" i="19"/>
  <c r="F485" i="19"/>
  <c r="F484" i="19"/>
  <c r="F483" i="19"/>
  <c r="F482" i="19"/>
  <c r="F481" i="19"/>
  <c r="F477" i="19"/>
  <c r="F455" i="19"/>
  <c r="E433" i="19"/>
  <c r="F414" i="19"/>
  <c r="D414" i="19"/>
  <c r="F413" i="19"/>
  <c r="D413" i="19"/>
  <c r="F412" i="19"/>
  <c r="D412" i="19"/>
  <c r="C411" i="19"/>
  <c r="B411" i="19"/>
  <c r="D410" i="19"/>
  <c r="D409" i="19"/>
  <c r="D408" i="19"/>
  <c r="F407" i="19"/>
  <c r="C407" i="19"/>
  <c r="B407" i="19"/>
  <c r="F406" i="19"/>
  <c r="D406" i="19"/>
  <c r="F405" i="19"/>
  <c r="D405" i="19"/>
  <c r="F404" i="19"/>
  <c r="D404" i="19"/>
  <c r="F403" i="19"/>
  <c r="D403" i="19"/>
  <c r="C402" i="19"/>
  <c r="B402" i="19"/>
  <c r="F401" i="19"/>
  <c r="D401" i="19"/>
  <c r="F400" i="19"/>
  <c r="D400" i="19"/>
  <c r="F399" i="19"/>
  <c r="D399" i="19"/>
  <c r="F398" i="19"/>
  <c r="D398" i="19"/>
  <c r="F397" i="19"/>
  <c r="D397" i="19"/>
  <c r="F396" i="19"/>
  <c r="D396" i="19"/>
  <c r="F395" i="19"/>
  <c r="D395" i="19"/>
  <c r="F394" i="19"/>
  <c r="F393" i="19" s="1"/>
  <c r="D394" i="19"/>
  <c r="D393" i="19" s="1"/>
  <c r="C393" i="19"/>
  <c r="B393" i="19"/>
  <c r="F392" i="19"/>
  <c r="D392" i="19"/>
  <c r="F391" i="19"/>
  <c r="D391" i="19"/>
  <c r="F390" i="19"/>
  <c r="D390" i="19"/>
  <c r="C389" i="19"/>
  <c r="B389" i="19"/>
  <c r="F388" i="19"/>
  <c r="F387" i="19" s="1"/>
  <c r="D388" i="19"/>
  <c r="D387" i="19" s="1"/>
  <c r="C387" i="19"/>
  <c r="B387" i="19"/>
  <c r="F386" i="19"/>
  <c r="D386" i="19"/>
  <c r="F385" i="19"/>
  <c r="D385" i="19"/>
  <c r="F384" i="19"/>
  <c r="D384" i="19"/>
  <c r="C383" i="19"/>
  <c r="B383" i="19"/>
  <c r="F382" i="19"/>
  <c r="D382" i="19"/>
  <c r="F381" i="19"/>
  <c r="D381" i="19"/>
  <c r="F380" i="19"/>
  <c r="F379" i="19" s="1"/>
  <c r="D380" i="19"/>
  <c r="D379" i="19" s="1"/>
  <c r="C379" i="19"/>
  <c r="B379" i="19"/>
  <c r="F378" i="19"/>
  <c r="D378" i="19"/>
  <c r="F377" i="19"/>
  <c r="D377" i="19"/>
  <c r="F376" i="19"/>
  <c r="D376" i="19"/>
  <c r="C375" i="19"/>
  <c r="B375" i="19"/>
  <c r="F339" i="19"/>
  <c r="F338" i="19"/>
  <c r="F337" i="19"/>
  <c r="F336" i="19"/>
  <c r="F335" i="19"/>
  <c r="F334" i="19"/>
  <c r="F333" i="19"/>
  <c r="F332" i="19"/>
  <c r="F331" i="19"/>
  <c r="F330" i="19"/>
  <c r="F329" i="19"/>
  <c r="F328" i="19"/>
  <c r="F323" i="19"/>
  <c r="F322" i="19"/>
  <c r="F321" i="19"/>
  <c r="F320" i="19"/>
  <c r="F319" i="19"/>
  <c r="F318" i="19"/>
  <c r="F317" i="19"/>
  <c r="F316" i="19"/>
  <c r="F315" i="19"/>
  <c r="F314" i="19"/>
  <c r="F313" i="19"/>
  <c r="F312" i="19"/>
  <c r="F311" i="19"/>
  <c r="F307" i="19"/>
  <c r="F285" i="19"/>
  <c r="E263" i="19"/>
  <c r="F244" i="19"/>
  <c r="D244" i="19"/>
  <c r="F243" i="19"/>
  <c r="D243" i="19"/>
  <c r="F242" i="19"/>
  <c r="D242" i="19"/>
  <c r="C241" i="19"/>
  <c r="B241" i="19"/>
  <c r="D240" i="19"/>
  <c r="D239" i="19"/>
  <c r="D238" i="19"/>
  <c r="F237" i="19"/>
  <c r="C237" i="19"/>
  <c r="B237" i="19"/>
  <c r="F236" i="19"/>
  <c r="D236" i="19"/>
  <c r="F235" i="19"/>
  <c r="D235" i="19"/>
  <c r="F234" i="19"/>
  <c r="D234" i="19"/>
  <c r="F233" i="19"/>
  <c r="D233" i="19"/>
  <c r="D232" i="19" s="1"/>
  <c r="C232" i="19"/>
  <c r="B232" i="19"/>
  <c r="F231" i="19"/>
  <c r="D231" i="19"/>
  <c r="F230" i="19"/>
  <c r="D230" i="19"/>
  <c r="F229" i="19"/>
  <c r="D229" i="19"/>
  <c r="F228" i="19"/>
  <c r="D228" i="19"/>
  <c r="F227" i="19"/>
  <c r="D227" i="19"/>
  <c r="F226" i="19"/>
  <c r="D226" i="19"/>
  <c r="F225" i="19"/>
  <c r="D225" i="19"/>
  <c r="F224" i="19"/>
  <c r="F223" i="19" s="1"/>
  <c r="D224" i="19"/>
  <c r="C223" i="19"/>
  <c r="B223" i="19"/>
  <c r="F222" i="19"/>
  <c r="D222" i="19"/>
  <c r="F221" i="19"/>
  <c r="D221" i="19"/>
  <c r="F220" i="19"/>
  <c r="D220" i="19"/>
  <c r="C219" i="19"/>
  <c r="B219" i="19"/>
  <c r="F218" i="19"/>
  <c r="F217" i="19" s="1"/>
  <c r="D218" i="19"/>
  <c r="D217" i="19" s="1"/>
  <c r="C217" i="19"/>
  <c r="B217" i="19"/>
  <c r="F216" i="19"/>
  <c r="D216" i="19"/>
  <c r="F215" i="19"/>
  <c r="D215" i="19"/>
  <c r="F214" i="19"/>
  <c r="D214" i="19"/>
  <c r="C213" i="19"/>
  <c r="B213" i="19"/>
  <c r="F212" i="19"/>
  <c r="D212" i="19"/>
  <c r="F211" i="19"/>
  <c r="D211" i="19"/>
  <c r="F210" i="19"/>
  <c r="D210" i="19"/>
  <c r="C209" i="19"/>
  <c r="B209" i="19"/>
  <c r="B204" i="19" s="1"/>
  <c r="F208" i="19"/>
  <c r="D208" i="19"/>
  <c r="F207" i="19"/>
  <c r="D207" i="19"/>
  <c r="D206" i="19"/>
  <c r="C205" i="19"/>
  <c r="C204" i="19" s="1"/>
  <c r="F169" i="19"/>
  <c r="F168" i="19"/>
  <c r="F167" i="19"/>
  <c r="F166" i="19"/>
  <c r="F165" i="19"/>
  <c r="F164" i="19"/>
  <c r="F163" i="19"/>
  <c r="F162" i="19"/>
  <c r="F161" i="19"/>
  <c r="F160" i="19"/>
  <c r="F159" i="19"/>
  <c r="F158" i="19"/>
  <c r="F153" i="19"/>
  <c r="F152" i="19"/>
  <c r="F151" i="19"/>
  <c r="F150" i="19"/>
  <c r="F149" i="19"/>
  <c r="F148" i="19"/>
  <c r="F147" i="19"/>
  <c r="F146" i="19"/>
  <c r="F145" i="19"/>
  <c r="F144" i="19"/>
  <c r="F143" i="19"/>
  <c r="F142" i="19"/>
  <c r="F141" i="19"/>
  <c r="F137" i="19"/>
  <c r="E93" i="19"/>
  <c r="F74" i="19"/>
  <c r="D74" i="19"/>
  <c r="F73" i="19"/>
  <c r="D73" i="19"/>
  <c r="F72" i="19"/>
  <c r="D72" i="19"/>
  <c r="C71" i="19"/>
  <c r="B71" i="19"/>
  <c r="D70" i="19"/>
  <c r="D69" i="19"/>
  <c r="D68" i="19"/>
  <c r="F67" i="19"/>
  <c r="C67" i="19"/>
  <c r="B67" i="19"/>
  <c r="F66" i="19"/>
  <c r="D66" i="19"/>
  <c r="F65" i="19"/>
  <c r="D65" i="19"/>
  <c r="F64" i="19"/>
  <c r="D64" i="19"/>
  <c r="F63" i="19"/>
  <c r="D63" i="19"/>
  <c r="C62" i="19"/>
  <c r="B62" i="19"/>
  <c r="F61" i="19"/>
  <c r="D61" i="19"/>
  <c r="F60" i="19"/>
  <c r="D60" i="19"/>
  <c r="F59" i="19"/>
  <c r="D59" i="19"/>
  <c r="F58" i="19"/>
  <c r="D58" i="19"/>
  <c r="F57" i="19"/>
  <c r="D57" i="19"/>
  <c r="F56" i="19"/>
  <c r="D56" i="19"/>
  <c r="F55" i="19"/>
  <c r="D55" i="19"/>
  <c r="F54" i="19"/>
  <c r="D54" i="19"/>
  <c r="C53" i="19"/>
  <c r="B53" i="19"/>
  <c r="F52" i="19"/>
  <c r="D52" i="19"/>
  <c r="F51" i="19"/>
  <c r="D51" i="19"/>
  <c r="F50" i="19"/>
  <c r="D50" i="19"/>
  <c r="C49" i="19"/>
  <c r="B49" i="19"/>
  <c r="F48" i="19"/>
  <c r="F47" i="19" s="1"/>
  <c r="D48" i="19"/>
  <c r="D47" i="19" s="1"/>
  <c r="C47" i="19"/>
  <c r="B47" i="19"/>
  <c r="F46" i="19"/>
  <c r="D46" i="19"/>
  <c r="F45" i="19"/>
  <c r="D45" i="19"/>
  <c r="F44" i="19"/>
  <c r="D44" i="19"/>
  <c r="C43" i="19"/>
  <c r="B43" i="19"/>
  <c r="F42" i="19"/>
  <c r="D42" i="19"/>
  <c r="F41" i="19"/>
  <c r="D41" i="19"/>
  <c r="F40" i="19"/>
  <c r="C39" i="19"/>
  <c r="B39" i="19"/>
  <c r="F38" i="19"/>
  <c r="D38" i="19"/>
  <c r="F37" i="19"/>
  <c r="D37" i="19"/>
  <c r="F36" i="19"/>
  <c r="D36" i="19"/>
  <c r="C35" i="19"/>
  <c r="F205" i="19" l="1"/>
  <c r="D241" i="19"/>
  <c r="D375" i="19"/>
  <c r="D402" i="19"/>
  <c r="D559" i="19"/>
  <c r="D563" i="19"/>
  <c r="F71" i="19"/>
  <c r="F232" i="19"/>
  <c r="F241" i="19"/>
  <c r="F375" i="19"/>
  <c r="F402" i="19"/>
  <c r="F553" i="19"/>
  <c r="F559" i="19"/>
  <c r="F563" i="19"/>
  <c r="F62" i="19"/>
  <c r="D219" i="19"/>
  <c r="F751" i="19"/>
  <c r="C34" i="19"/>
  <c r="F209" i="19"/>
  <c r="F204" i="19" s="1"/>
  <c r="F203" i="19" s="1"/>
  <c r="F245" i="19" s="1"/>
  <c r="F213" i="19"/>
  <c r="F219" i="19"/>
  <c r="D223" i="19"/>
  <c r="D389" i="19"/>
  <c r="D581" i="19"/>
  <c r="D39" i="19"/>
  <c r="D62" i="19"/>
  <c r="B203" i="19"/>
  <c r="F389" i="19"/>
  <c r="F581" i="19"/>
  <c r="F170" i="19"/>
  <c r="B202" i="19"/>
  <c r="F202" i="19" s="1"/>
  <c r="D49" i="19"/>
  <c r="D53" i="19"/>
  <c r="B16" i="13"/>
  <c r="E16" i="13" s="1"/>
  <c r="B374" i="19"/>
  <c r="D383" i="19"/>
  <c r="D374" i="19" s="1"/>
  <c r="D411" i="19"/>
  <c r="D545" i="19"/>
  <c r="D549" i="19"/>
  <c r="D572" i="19"/>
  <c r="D719" i="19"/>
  <c r="D714" i="19" s="1"/>
  <c r="F733" i="19"/>
  <c r="F35" i="19"/>
  <c r="F39" i="19"/>
  <c r="F43" i="19"/>
  <c r="F49" i="19"/>
  <c r="F53" i="19"/>
  <c r="D67" i="19"/>
  <c r="B18" i="13"/>
  <c r="E18" i="13" s="1"/>
  <c r="D205" i="19"/>
  <c r="D209" i="19"/>
  <c r="D213" i="19"/>
  <c r="B17" i="13"/>
  <c r="E17" i="13" s="1"/>
  <c r="C374" i="19"/>
  <c r="C373" i="19" s="1"/>
  <c r="C372" i="19" s="1"/>
  <c r="F383" i="19"/>
  <c r="F545" i="19"/>
  <c r="F549" i="19"/>
  <c r="D553" i="19"/>
  <c r="F572" i="19"/>
  <c r="F719" i="19"/>
  <c r="D742" i="19"/>
  <c r="D751" i="19"/>
  <c r="C544" i="19"/>
  <c r="C543" i="19" s="1"/>
  <c r="C542" i="19" s="1"/>
  <c r="D407" i="19"/>
  <c r="B544" i="19"/>
  <c r="B543" i="19" s="1"/>
  <c r="B542" i="19" s="1"/>
  <c r="F542" i="19" s="1"/>
  <c r="C203" i="19"/>
  <c r="C202" i="19" s="1"/>
  <c r="F340" i="19"/>
  <c r="F834" i="19"/>
  <c r="B245" i="19"/>
  <c r="F411" i="19"/>
  <c r="C714" i="19"/>
  <c r="C713" i="19" s="1"/>
  <c r="C755" i="19" s="1"/>
  <c r="F714" i="19"/>
  <c r="D729" i="19"/>
  <c r="D43" i="19"/>
  <c r="F154" i="19"/>
  <c r="D237" i="19"/>
  <c r="F324" i="19"/>
  <c r="F510" i="19"/>
  <c r="D577" i="19"/>
  <c r="F664" i="19"/>
  <c r="F680" i="19"/>
  <c r="B714" i="19"/>
  <c r="B713" i="19" s="1"/>
  <c r="B712" i="19" s="1"/>
  <c r="F712" i="19" s="1"/>
  <c r="D747" i="19"/>
  <c r="F850" i="19"/>
  <c r="D71" i="19"/>
  <c r="B21" i="13"/>
  <c r="E21" i="13" s="1"/>
  <c r="D35" i="19"/>
  <c r="F494" i="19"/>
  <c r="B373" i="19"/>
  <c r="B415" i="19" s="1"/>
  <c r="C33" i="19"/>
  <c r="C32" i="19" s="1"/>
  <c r="B34" i="19"/>
  <c r="B33" i="19" s="1"/>
  <c r="B32" i="19" s="1"/>
  <c r="F32" i="19" s="1"/>
  <c r="C415" i="19"/>
  <c r="F374" i="19"/>
  <c r="F373" i="19" s="1"/>
  <c r="D544" i="19" l="1"/>
  <c r="D543" i="19" s="1"/>
  <c r="D585" i="19" s="1"/>
  <c r="B585" i="19"/>
  <c r="F34" i="19"/>
  <c r="F33" i="19" s="1"/>
  <c r="C245" i="19"/>
  <c r="F713" i="19"/>
  <c r="F544" i="19"/>
  <c r="F543" i="19" s="1"/>
  <c r="F585" i="19" s="1"/>
  <c r="D373" i="19"/>
  <c r="D372" i="19" s="1"/>
  <c r="B372" i="19"/>
  <c r="F372" i="19" s="1"/>
  <c r="D34" i="19"/>
  <c r="D33" i="19" s="1"/>
  <c r="D32" i="19" s="1"/>
  <c r="C712" i="19"/>
  <c r="B23" i="13"/>
  <c r="E23" i="13" s="1"/>
  <c r="C585" i="19"/>
  <c r="B28" i="13"/>
  <c r="E28" i="13" s="1"/>
  <c r="D204" i="19"/>
  <c r="D203" i="19" s="1"/>
  <c r="D202" i="19" s="1"/>
  <c r="E155" i="13"/>
  <c r="D155" i="13"/>
  <c r="C107" i="13"/>
  <c r="B131" i="13"/>
  <c r="B155" i="13"/>
  <c r="D107" i="13"/>
  <c r="C155" i="13"/>
  <c r="B107" i="13"/>
  <c r="C131" i="13"/>
  <c r="D131" i="13"/>
  <c r="E131" i="13"/>
  <c r="E107" i="13"/>
  <c r="B26" i="13"/>
  <c r="E26" i="13" s="1"/>
  <c r="F415" i="19"/>
  <c r="B27" i="13"/>
  <c r="E27" i="13" s="1"/>
  <c r="B22" i="13"/>
  <c r="E22" i="13" s="1"/>
  <c r="B755" i="19"/>
  <c r="D713" i="19"/>
  <c r="D755" i="19" s="1"/>
  <c r="B75" i="19"/>
  <c r="C75" i="19"/>
  <c r="F75" i="19"/>
  <c r="D415" i="19"/>
  <c r="F755" i="19"/>
  <c r="D542" i="19" l="1"/>
  <c r="D712" i="19"/>
  <c r="D75" i="19"/>
  <c r="C156" i="13"/>
  <c r="D245" i="19"/>
  <c r="D156" i="13"/>
  <c r="D132" i="13"/>
  <c r="E156" i="13"/>
  <c r="D108" i="13"/>
  <c r="B108" i="13"/>
  <c r="C108" i="13"/>
  <c r="C157" i="13"/>
  <c r="C133" i="13"/>
  <c r="C109" i="13"/>
  <c r="D109" i="13"/>
  <c r="B157" i="13"/>
  <c r="B133" i="13"/>
  <c r="B109" i="13"/>
  <c r="E157" i="13"/>
  <c r="E133" i="13"/>
  <c r="E109" i="13"/>
  <c r="D157" i="13"/>
  <c r="D133" i="13"/>
  <c r="E108" i="13"/>
  <c r="B132" i="13"/>
  <c r="C132" i="13"/>
  <c r="E132" i="13"/>
  <c r="B156" i="13"/>
  <c r="B4" i="5" l="1"/>
  <c r="E15" i="15"/>
  <c r="G150" i="33" s="1"/>
  <c r="F16" i="15" l="1"/>
  <c r="H151" i="33" s="1"/>
  <c r="G16" i="15"/>
  <c r="I151" i="33" s="1"/>
  <c r="O16" i="15"/>
  <c r="F15" i="15"/>
  <c r="H150" i="33" s="1"/>
  <c r="E16" i="15"/>
  <c r="G151" i="33" s="1"/>
  <c r="H16" i="15"/>
  <c r="J151" i="33" s="1"/>
  <c r="C50" i="7" l="1"/>
  <c r="C49" i="7"/>
  <c r="C13" i="12" l="1"/>
  <c r="C12" i="12"/>
  <c r="C11" i="12"/>
  <c r="C10" i="12"/>
  <c r="C9" i="12"/>
  <c r="C8" i="12"/>
  <c r="C7" i="12"/>
  <c r="C6" i="12"/>
  <c r="C5" i="12"/>
  <c r="L27" i="9"/>
  <c r="L20" i="9"/>
  <c r="L21" i="9"/>
  <c r="L22" i="9"/>
  <c r="L23" i="9"/>
  <c r="L24" i="9"/>
  <c r="L25" i="9"/>
  <c r="L26" i="9"/>
  <c r="L19" i="9"/>
  <c r="M19" i="9"/>
  <c r="L28" i="9" l="1"/>
  <c r="F49" i="7" l="1"/>
  <c r="F50" i="7"/>
  <c r="D7" i="13" l="1"/>
  <c r="D9" i="13"/>
  <c r="B18" i="16" l="1"/>
  <c r="G122" i="33" s="1"/>
  <c r="B19" i="16"/>
  <c r="G123" i="33" s="1"/>
  <c r="C15" i="16"/>
  <c r="C19" i="16" s="1"/>
  <c r="D15" i="16"/>
  <c r="D19" i="16" s="1"/>
  <c r="E15" i="16"/>
  <c r="E19" i="16" s="1"/>
  <c r="F15" i="16"/>
  <c r="F19" i="16" s="1"/>
  <c r="G15" i="16"/>
  <c r="G19" i="16" s="1"/>
  <c r="B20" i="16" l="1"/>
  <c r="B21" i="16" l="1"/>
  <c r="G125" i="33" s="1"/>
  <c r="G124" i="33"/>
  <c r="Q20" i="9"/>
  <c r="Q21" i="9"/>
  <c r="Q22" i="9"/>
  <c r="Q23" i="9"/>
  <c r="Q24" i="9"/>
  <c r="Q25" i="9"/>
  <c r="Q26" i="9"/>
  <c r="Q27" i="9"/>
  <c r="Q19" i="9"/>
  <c r="P20" i="9"/>
  <c r="P21" i="9"/>
  <c r="P22" i="9"/>
  <c r="P23" i="9"/>
  <c r="P24" i="9"/>
  <c r="P25" i="9"/>
  <c r="P26" i="9"/>
  <c r="P27" i="9"/>
  <c r="P19" i="9"/>
  <c r="O20" i="9"/>
  <c r="O21" i="9"/>
  <c r="O22" i="9"/>
  <c r="O23" i="9"/>
  <c r="O24" i="9"/>
  <c r="O25" i="9"/>
  <c r="O26" i="9"/>
  <c r="O27" i="9"/>
  <c r="O19" i="9"/>
  <c r="N20" i="9"/>
  <c r="N19" i="9"/>
  <c r="N21" i="9"/>
  <c r="N22" i="9"/>
  <c r="N23" i="9"/>
  <c r="N24" i="9"/>
  <c r="N25" i="9"/>
  <c r="N26" i="9"/>
  <c r="N27" i="9"/>
  <c r="M26" i="9"/>
  <c r="M20" i="9"/>
  <c r="M21" i="9"/>
  <c r="M22" i="9"/>
  <c r="M23" i="9"/>
  <c r="M24" i="9"/>
  <c r="M25" i="9"/>
  <c r="M27" i="9"/>
  <c r="O28" i="9" l="1"/>
  <c r="M28" i="9"/>
  <c r="P28" i="9"/>
  <c r="N28" i="9"/>
  <c r="Q28" i="9"/>
  <c r="B12" i="12"/>
  <c r="B13" i="12"/>
  <c r="V5" i="15" l="1"/>
  <c r="V7" i="15" s="1"/>
  <c r="AL4" i="15" s="1"/>
  <c r="S15" i="15" l="1"/>
  <c r="T15" i="15"/>
  <c r="H15" i="15"/>
  <c r="J150" i="33" s="1"/>
  <c r="V11" i="15" l="1"/>
  <c r="AL5" i="15" s="1"/>
  <c r="V15" i="15"/>
  <c r="AL76" i="15" l="1"/>
  <c r="AL128" i="15"/>
  <c r="AL50" i="15"/>
  <c r="AL102" i="15"/>
  <c r="T11" i="15"/>
  <c r="AM102" i="15" l="1"/>
  <c r="AL103" i="15"/>
  <c r="AM50" i="15"/>
  <c r="AL51" i="15"/>
  <c r="AM128" i="15"/>
  <c r="AL129" i="15"/>
  <c r="AL6" i="15"/>
  <c r="AM76" i="15"/>
  <c r="AL77" i="15"/>
  <c r="AH128" i="15"/>
  <c r="AI128" i="15" s="1"/>
  <c r="A132" i="15"/>
  <c r="AH76" i="15"/>
  <c r="AH77" i="15" s="1"/>
  <c r="AH102" i="15"/>
  <c r="A80" i="15"/>
  <c r="A106" i="15"/>
  <c r="A54" i="15"/>
  <c r="C54" i="15" s="1"/>
  <c r="AH50" i="15"/>
  <c r="AI50" i="15" s="1"/>
  <c r="AH5" i="15"/>
  <c r="AH6" i="15" s="1"/>
  <c r="AH7" i="15" s="1"/>
  <c r="AH8" i="15" s="1"/>
  <c r="A133" i="15" l="1"/>
  <c r="AK102" i="15"/>
  <c r="AK50" i="15"/>
  <c r="AK76" i="15"/>
  <c r="AK128" i="15"/>
  <c r="AM6" i="15"/>
  <c r="AL7" i="15"/>
  <c r="AM51" i="15"/>
  <c r="AL52" i="15"/>
  <c r="AM77" i="15"/>
  <c r="AL78" i="15"/>
  <c r="AM129" i="15"/>
  <c r="AL130" i="15"/>
  <c r="AM103" i="15"/>
  <c r="AL104" i="15"/>
  <c r="AH129" i="15"/>
  <c r="AI129" i="15" s="1"/>
  <c r="H132" i="15"/>
  <c r="C132" i="15"/>
  <c r="A81" i="15"/>
  <c r="A55" i="15"/>
  <c r="AI76" i="15"/>
  <c r="A107" i="15"/>
  <c r="AI102" i="15"/>
  <c r="AH103" i="15"/>
  <c r="AH51" i="15"/>
  <c r="AH52" i="15" s="1"/>
  <c r="AI77" i="15"/>
  <c r="AH78" i="15"/>
  <c r="A134" i="15" l="1"/>
  <c r="A135" i="15" s="1"/>
  <c r="H54" i="15"/>
  <c r="AK51" i="15"/>
  <c r="AK129" i="15"/>
  <c r="AK77" i="15"/>
  <c r="AK103" i="15"/>
  <c r="AH130" i="15"/>
  <c r="AI130" i="15" s="1"/>
  <c r="AM130" i="15"/>
  <c r="AL131" i="15"/>
  <c r="AM52" i="15"/>
  <c r="AL53" i="15"/>
  <c r="AM104" i="15"/>
  <c r="AL105" i="15"/>
  <c r="AM78" i="15"/>
  <c r="AL79" i="15"/>
  <c r="AM7" i="15"/>
  <c r="AL8" i="15"/>
  <c r="H80" i="15"/>
  <c r="H106" i="15"/>
  <c r="C80" i="15"/>
  <c r="C106" i="15"/>
  <c r="A56" i="15"/>
  <c r="C133" i="15"/>
  <c r="H133" i="15"/>
  <c r="A82" i="15"/>
  <c r="AI51" i="15"/>
  <c r="AI103" i="15"/>
  <c r="AH104" i="15"/>
  <c r="A108" i="15"/>
  <c r="AI78" i="15"/>
  <c r="AH79" i="15"/>
  <c r="AI52" i="15"/>
  <c r="AH53" i="15"/>
  <c r="A24" i="15"/>
  <c r="AH9" i="15"/>
  <c r="A468" i="33" l="1"/>
  <c r="B24" i="15"/>
  <c r="H24" i="15"/>
  <c r="C24" i="15"/>
  <c r="C468" i="33" s="1"/>
  <c r="A57" i="15"/>
  <c r="A83" i="15"/>
  <c r="A25" i="15"/>
  <c r="AK52" i="15"/>
  <c r="AK78" i="15"/>
  <c r="AK104" i="15"/>
  <c r="AK130" i="15"/>
  <c r="AH131" i="15"/>
  <c r="AH132" i="15" s="1"/>
  <c r="AM79" i="15"/>
  <c r="AL80" i="15"/>
  <c r="AM53" i="15"/>
  <c r="AL54" i="15"/>
  <c r="AM8" i="15"/>
  <c r="AL9" i="15"/>
  <c r="AM105" i="15"/>
  <c r="AL106" i="15"/>
  <c r="AM131" i="15"/>
  <c r="AL132" i="15"/>
  <c r="C81" i="15"/>
  <c r="C107" i="15"/>
  <c r="H107" i="15"/>
  <c r="H81" i="15"/>
  <c r="H55" i="15"/>
  <c r="C55" i="15"/>
  <c r="A136" i="15"/>
  <c r="A109" i="15"/>
  <c r="AI104" i="15"/>
  <c r="AH105" i="15"/>
  <c r="AH80" i="15"/>
  <c r="AI79" i="15"/>
  <c r="AH54" i="15"/>
  <c r="AI53" i="15"/>
  <c r="AH10" i="15"/>
  <c r="A469" i="33" l="1"/>
  <c r="B25" i="15"/>
  <c r="C134" i="15"/>
  <c r="H134" i="15"/>
  <c r="H468" i="33"/>
  <c r="A58" i="15"/>
  <c r="H25" i="15"/>
  <c r="H469" i="33" s="1"/>
  <c r="C25" i="15"/>
  <c r="C469" i="33" s="1"/>
  <c r="A26" i="15"/>
  <c r="A84" i="15"/>
  <c r="C56" i="15"/>
  <c r="AI131" i="15"/>
  <c r="AK131" i="15"/>
  <c r="AK79" i="15"/>
  <c r="AK105" i="15"/>
  <c r="AK53" i="15"/>
  <c r="AM106" i="15"/>
  <c r="AL107" i="15"/>
  <c r="AM54" i="15"/>
  <c r="AL55" i="15"/>
  <c r="AM132" i="15"/>
  <c r="AL133" i="15"/>
  <c r="AM9" i="15"/>
  <c r="AL10" i="15"/>
  <c r="AM80" i="15"/>
  <c r="AL81" i="15"/>
  <c r="C82" i="15"/>
  <c r="C108" i="15"/>
  <c r="H56" i="15"/>
  <c r="H82" i="15"/>
  <c r="H108" i="15"/>
  <c r="H109" i="15"/>
  <c r="AH133" i="15"/>
  <c r="AI132" i="15"/>
  <c r="A137" i="15"/>
  <c r="A110" i="15"/>
  <c r="AH106" i="15"/>
  <c r="AI105" i="15"/>
  <c r="AH81" i="15"/>
  <c r="AI80" i="15"/>
  <c r="AH55" i="15"/>
  <c r="AI54" i="15"/>
  <c r="A59" i="15"/>
  <c r="AH11" i="15"/>
  <c r="AI10" i="15"/>
  <c r="A470" i="33" l="1"/>
  <c r="B26" i="15"/>
  <c r="C109" i="15"/>
  <c r="A85" i="15"/>
  <c r="H26" i="15"/>
  <c r="H470" i="33" s="1"/>
  <c r="C26" i="15"/>
  <c r="C470" i="33" s="1"/>
  <c r="AK106" i="15"/>
  <c r="AK80" i="15"/>
  <c r="AK54" i="15"/>
  <c r="AK132" i="15"/>
  <c r="AM10" i="15"/>
  <c r="AL11" i="15"/>
  <c r="AM55" i="15"/>
  <c r="AL56" i="15"/>
  <c r="AM81" i="15"/>
  <c r="AL82" i="15"/>
  <c r="AM133" i="15"/>
  <c r="AL134" i="15"/>
  <c r="AM107" i="15"/>
  <c r="AL108" i="15"/>
  <c r="H83" i="15"/>
  <c r="H57" i="15"/>
  <c r="H135" i="15"/>
  <c r="C83" i="15"/>
  <c r="C57" i="15"/>
  <c r="C135" i="15"/>
  <c r="A138" i="15"/>
  <c r="L138" i="15" s="1"/>
  <c r="AH134" i="15"/>
  <c r="AI133" i="15"/>
  <c r="AH107" i="15"/>
  <c r="AI106" i="15"/>
  <c r="A111" i="15"/>
  <c r="AH82" i="15"/>
  <c r="AI81" i="15"/>
  <c r="A60" i="15"/>
  <c r="L60" i="15" s="1"/>
  <c r="AH56" i="15"/>
  <c r="AI55" i="15"/>
  <c r="A27" i="15"/>
  <c r="AH12" i="15"/>
  <c r="AI11" i="15"/>
  <c r="A471" i="33" l="1"/>
  <c r="B27" i="15"/>
  <c r="A86" i="15"/>
  <c r="L86" i="15" s="1"/>
  <c r="H27" i="15"/>
  <c r="H471" i="33" s="1"/>
  <c r="C27" i="15"/>
  <c r="C471" i="33" s="1"/>
  <c r="A28" i="15"/>
  <c r="B28" i="15" s="1"/>
  <c r="AK133" i="15"/>
  <c r="AK81" i="15"/>
  <c r="AK11" i="15"/>
  <c r="AK107" i="15"/>
  <c r="AK55" i="15"/>
  <c r="AM134" i="15"/>
  <c r="AL135" i="15"/>
  <c r="AM56" i="15"/>
  <c r="AL57" i="15"/>
  <c r="AM108" i="15"/>
  <c r="AL109" i="15"/>
  <c r="AM82" i="15"/>
  <c r="AL83" i="15"/>
  <c r="AM11" i="15"/>
  <c r="AL12" i="15"/>
  <c r="C84" i="15"/>
  <c r="C136" i="15"/>
  <c r="C58" i="15"/>
  <c r="H84" i="15"/>
  <c r="H136" i="15"/>
  <c r="H58" i="15"/>
  <c r="C110" i="15"/>
  <c r="H110" i="15"/>
  <c r="C111" i="15"/>
  <c r="AH135" i="15"/>
  <c r="AI134" i="15"/>
  <c r="A139" i="15"/>
  <c r="L139" i="15" s="1"/>
  <c r="A112" i="15"/>
  <c r="L112" i="15" s="1"/>
  <c r="AH108" i="15"/>
  <c r="AI107" i="15"/>
  <c r="AH83" i="15"/>
  <c r="AI82" i="15"/>
  <c r="A87" i="15"/>
  <c r="L87" i="15" s="1"/>
  <c r="AH57" i="15"/>
  <c r="AI56" i="15"/>
  <c r="A61" i="15"/>
  <c r="L61" i="15" s="1"/>
  <c r="AH13" i="15"/>
  <c r="AI12" i="15"/>
  <c r="A472" i="33" l="1"/>
  <c r="L28" i="15"/>
  <c r="L472" i="33" s="1"/>
  <c r="H28" i="15"/>
  <c r="H472" i="33" s="1"/>
  <c r="C28" i="15"/>
  <c r="C472" i="33" s="1"/>
  <c r="B472" i="33"/>
  <c r="H59" i="15"/>
  <c r="H85" i="15"/>
  <c r="H137" i="15"/>
  <c r="H111" i="15"/>
  <c r="C85" i="15"/>
  <c r="C137" i="15"/>
  <c r="C59" i="15"/>
  <c r="AK108" i="15"/>
  <c r="AK82" i="15"/>
  <c r="AK56" i="15"/>
  <c r="AK12" i="15"/>
  <c r="AK134" i="15"/>
  <c r="AM83" i="15"/>
  <c r="AL84" i="15"/>
  <c r="AM57" i="15"/>
  <c r="AL58" i="15"/>
  <c r="AM12" i="15"/>
  <c r="AL13" i="15"/>
  <c r="AM109" i="15"/>
  <c r="AL110" i="15"/>
  <c r="AM135" i="15"/>
  <c r="AL136" i="15"/>
  <c r="H112" i="15"/>
  <c r="D28" i="15"/>
  <c r="C112" i="15"/>
  <c r="A140" i="15"/>
  <c r="L140" i="15" s="1"/>
  <c r="AH136" i="15"/>
  <c r="AI135" i="15"/>
  <c r="AH109" i="15"/>
  <c r="AI108" i="15"/>
  <c r="A113" i="15"/>
  <c r="L113" i="15" s="1"/>
  <c r="A88" i="15"/>
  <c r="L88" i="15" s="1"/>
  <c r="AH84" i="15"/>
  <c r="AI83" i="15"/>
  <c r="A62" i="15"/>
  <c r="L62" i="15" s="1"/>
  <c r="AH58" i="15"/>
  <c r="AI57" i="15"/>
  <c r="A29" i="15"/>
  <c r="B29" i="15" s="1"/>
  <c r="AH14" i="15"/>
  <c r="AI13" i="15"/>
  <c r="A473" i="33" l="1"/>
  <c r="L29" i="15"/>
  <c r="L473" i="33" s="1"/>
  <c r="D112" i="15"/>
  <c r="D472" i="33"/>
  <c r="M28" i="15"/>
  <c r="C414" i="33" s="1"/>
  <c r="C29" i="15"/>
  <c r="C473" i="33" s="1"/>
  <c r="B473" i="33"/>
  <c r="H139" i="15"/>
  <c r="H29" i="15"/>
  <c r="H473" i="33" s="1"/>
  <c r="H87" i="15"/>
  <c r="H61" i="15"/>
  <c r="B60" i="15"/>
  <c r="B86" i="15"/>
  <c r="B138" i="15"/>
  <c r="E28" i="15"/>
  <c r="H86" i="15"/>
  <c r="H138" i="15"/>
  <c r="H60" i="15"/>
  <c r="B112" i="15"/>
  <c r="E112" i="15" s="1"/>
  <c r="G112" i="15" s="1"/>
  <c r="O113" i="15" s="1"/>
  <c r="C86" i="15"/>
  <c r="C138" i="15"/>
  <c r="C60" i="15"/>
  <c r="D60" i="15"/>
  <c r="D86" i="15"/>
  <c r="D138" i="15"/>
  <c r="AK13" i="15"/>
  <c r="AK83" i="15"/>
  <c r="AK135" i="15"/>
  <c r="AK57" i="15"/>
  <c r="AK109" i="15"/>
  <c r="AM110" i="15"/>
  <c r="AL111" i="15"/>
  <c r="AM58" i="15"/>
  <c r="AL59" i="15"/>
  <c r="AM136" i="15"/>
  <c r="AL137" i="15"/>
  <c r="AM13" i="15"/>
  <c r="AL14" i="15"/>
  <c r="AM84" i="15"/>
  <c r="AL85" i="15"/>
  <c r="H113" i="15"/>
  <c r="D29" i="15"/>
  <c r="AH137" i="15"/>
  <c r="AI136" i="15"/>
  <c r="A141" i="15"/>
  <c r="L141" i="15" s="1"/>
  <c r="A114" i="15"/>
  <c r="L114" i="15" s="1"/>
  <c r="AH110" i="15"/>
  <c r="AI109" i="15"/>
  <c r="AH85" i="15"/>
  <c r="AI84" i="15"/>
  <c r="A89" i="15"/>
  <c r="L89" i="15" s="1"/>
  <c r="AH59" i="15"/>
  <c r="AI58" i="15"/>
  <c r="A63" i="15"/>
  <c r="L63" i="15" s="1"/>
  <c r="A30" i="15"/>
  <c r="B30" i="15" s="1"/>
  <c r="AH15" i="15"/>
  <c r="AI14" i="15"/>
  <c r="D473" i="33" l="1"/>
  <c r="M29" i="15"/>
  <c r="C415" i="33" s="1"/>
  <c r="G28" i="15"/>
  <c r="G472" i="33" s="1"/>
  <c r="E472" i="33"/>
  <c r="A474" i="33"/>
  <c r="L30" i="15"/>
  <c r="L474" i="33" s="1"/>
  <c r="C30" i="15"/>
  <c r="C474" i="33" s="1"/>
  <c r="B474" i="33"/>
  <c r="O29" i="15"/>
  <c r="B113" i="15"/>
  <c r="H88" i="15"/>
  <c r="H30" i="15"/>
  <c r="H474" i="33" s="1"/>
  <c r="H62" i="15"/>
  <c r="D61" i="15"/>
  <c r="D87" i="15"/>
  <c r="D139" i="15"/>
  <c r="D113" i="15"/>
  <c r="B61" i="15"/>
  <c r="E61" i="15" s="1"/>
  <c r="G61" i="15" s="1"/>
  <c r="O62" i="15" s="1"/>
  <c r="B87" i="15"/>
  <c r="B139" i="15"/>
  <c r="C61" i="15"/>
  <c r="C87" i="15"/>
  <c r="C139" i="15"/>
  <c r="C113" i="15"/>
  <c r="E113" i="15" s="1"/>
  <c r="G113" i="15" s="1"/>
  <c r="O114" i="15" s="1"/>
  <c r="H140" i="15"/>
  <c r="E29" i="15"/>
  <c r="E86" i="15"/>
  <c r="G86" i="15" s="1"/>
  <c r="O87" i="15" s="1"/>
  <c r="E138" i="15"/>
  <c r="G138" i="15" s="1"/>
  <c r="O139" i="15" s="1"/>
  <c r="E60" i="15"/>
  <c r="G60" i="15" s="1"/>
  <c r="O61" i="15" s="1"/>
  <c r="AK58" i="15"/>
  <c r="AK84" i="15"/>
  <c r="AK110" i="15"/>
  <c r="AK136" i="15"/>
  <c r="AK14" i="15"/>
  <c r="AM14" i="15"/>
  <c r="AL15" i="15"/>
  <c r="AM59" i="15"/>
  <c r="AL60" i="15"/>
  <c r="AM85" i="15"/>
  <c r="AL86" i="15"/>
  <c r="AM137" i="15"/>
  <c r="AL138" i="15"/>
  <c r="AM111" i="15"/>
  <c r="AL112" i="15"/>
  <c r="H114" i="15"/>
  <c r="D30" i="15"/>
  <c r="A142" i="15"/>
  <c r="L142" i="15" s="1"/>
  <c r="AI137" i="15"/>
  <c r="AH138" i="15"/>
  <c r="AH111" i="15"/>
  <c r="AI110" i="15"/>
  <c r="A115" i="15"/>
  <c r="L115" i="15" s="1"/>
  <c r="A90" i="15"/>
  <c r="L90" i="15" s="1"/>
  <c r="AI85" i="15"/>
  <c r="AH86" i="15"/>
  <c r="A64" i="15"/>
  <c r="L64" i="15" s="1"/>
  <c r="AI59" i="15"/>
  <c r="AH60" i="15"/>
  <c r="A31" i="15"/>
  <c r="B31" i="15" s="1"/>
  <c r="AH16" i="15"/>
  <c r="AI15" i="15"/>
  <c r="A475" i="33" l="1"/>
  <c r="L31" i="15"/>
  <c r="L475" i="33" s="1"/>
  <c r="M30" i="15"/>
  <c r="C416" i="33" s="1"/>
  <c r="D474" i="33"/>
  <c r="G29" i="15"/>
  <c r="G473" i="33" s="1"/>
  <c r="E473" i="33"/>
  <c r="C31" i="15"/>
  <c r="C475" i="33" s="1"/>
  <c r="B475" i="33"/>
  <c r="H89" i="15"/>
  <c r="H31" i="15"/>
  <c r="H475" i="33" s="1"/>
  <c r="E87" i="15"/>
  <c r="G87" i="15" s="1"/>
  <c r="O88" i="15" s="1"/>
  <c r="D62" i="15"/>
  <c r="D88" i="15"/>
  <c r="D140" i="15"/>
  <c r="D114" i="15"/>
  <c r="B140" i="15"/>
  <c r="B62" i="15"/>
  <c r="B88" i="15"/>
  <c r="B114" i="15"/>
  <c r="E139" i="15"/>
  <c r="G139" i="15" s="1"/>
  <c r="O140" i="15" s="1"/>
  <c r="C62" i="15"/>
  <c r="C88" i="15"/>
  <c r="C140" i="15"/>
  <c r="C114" i="15"/>
  <c r="H63" i="15"/>
  <c r="E30" i="15"/>
  <c r="H141" i="15"/>
  <c r="AK137" i="15"/>
  <c r="AK85" i="15"/>
  <c r="AK15" i="15"/>
  <c r="AK111" i="15"/>
  <c r="AK59" i="15"/>
  <c r="AM138" i="15"/>
  <c r="AL139" i="15"/>
  <c r="AM60" i="15"/>
  <c r="AL61" i="15"/>
  <c r="AM112" i="15"/>
  <c r="AL113" i="15"/>
  <c r="AM86" i="15"/>
  <c r="AL87" i="15"/>
  <c r="AM15" i="15"/>
  <c r="AL16" i="15"/>
  <c r="D31" i="15"/>
  <c r="H115" i="15"/>
  <c r="C115" i="15"/>
  <c r="A143" i="15"/>
  <c r="L143" i="15" s="1"/>
  <c r="AI138" i="15"/>
  <c r="AH139" i="15"/>
  <c r="A116" i="15"/>
  <c r="L116" i="15" s="1"/>
  <c r="AI111" i="15"/>
  <c r="AH112" i="15"/>
  <c r="A91" i="15"/>
  <c r="L91" i="15" s="1"/>
  <c r="AI86" i="15"/>
  <c r="AH87" i="15"/>
  <c r="AI60" i="15"/>
  <c r="AH61" i="15"/>
  <c r="A65" i="15"/>
  <c r="L65" i="15" s="1"/>
  <c r="A32" i="15"/>
  <c r="B32" i="15" s="1"/>
  <c r="AH17" i="15"/>
  <c r="AI16" i="15"/>
  <c r="O30" i="15" l="1"/>
  <c r="A476" i="33"/>
  <c r="L32" i="15"/>
  <c r="L476" i="33" s="1"/>
  <c r="D115" i="15"/>
  <c r="M31" i="15"/>
  <c r="C417" i="33" s="1"/>
  <c r="D475" i="33"/>
  <c r="G30" i="15"/>
  <c r="G474" i="33" s="1"/>
  <c r="E474" i="33"/>
  <c r="C32" i="15"/>
  <c r="C476" i="33" s="1"/>
  <c r="B476" i="33"/>
  <c r="O31" i="15"/>
  <c r="B115" i="15"/>
  <c r="E115" i="15" s="1"/>
  <c r="G115" i="15" s="1"/>
  <c r="O116" i="15" s="1"/>
  <c r="H90" i="15"/>
  <c r="H32" i="15"/>
  <c r="H476" i="33" s="1"/>
  <c r="H64" i="15"/>
  <c r="E114" i="15"/>
  <c r="G114" i="15" s="1"/>
  <c r="O115" i="15" s="1"/>
  <c r="B89" i="15"/>
  <c r="B141" i="15"/>
  <c r="B63" i="15"/>
  <c r="C89" i="15"/>
  <c r="C141" i="15"/>
  <c r="C63" i="15"/>
  <c r="E31" i="15"/>
  <c r="H142" i="15"/>
  <c r="E140" i="15"/>
  <c r="G140" i="15" s="1"/>
  <c r="O141" i="15" s="1"/>
  <c r="E88" i="15"/>
  <c r="G88" i="15" s="1"/>
  <c r="O89" i="15" s="1"/>
  <c r="D89" i="15"/>
  <c r="D141" i="15"/>
  <c r="D63" i="15"/>
  <c r="E62" i="15"/>
  <c r="G62" i="15" s="1"/>
  <c r="O63" i="15" s="1"/>
  <c r="AK86" i="15"/>
  <c r="AK112" i="15"/>
  <c r="AK60" i="15"/>
  <c r="AK138" i="15"/>
  <c r="AK16" i="15"/>
  <c r="AM87" i="15"/>
  <c r="AL88" i="15"/>
  <c r="AM61" i="15"/>
  <c r="AL62" i="15"/>
  <c r="AM16" i="15"/>
  <c r="AL17" i="15"/>
  <c r="AM113" i="15"/>
  <c r="AL114" i="15"/>
  <c r="AM139" i="15"/>
  <c r="AL140" i="15"/>
  <c r="D32" i="15"/>
  <c r="H116" i="15"/>
  <c r="C116" i="15"/>
  <c r="B116" i="15"/>
  <c r="AH140" i="15"/>
  <c r="AI139" i="15"/>
  <c r="A117" i="15"/>
  <c r="L117" i="15" s="1"/>
  <c r="AI112" i="15"/>
  <c r="AH113" i="15"/>
  <c r="AH88" i="15"/>
  <c r="AI87" i="15"/>
  <c r="AH62" i="15"/>
  <c r="AI61" i="15"/>
  <c r="A33" i="15"/>
  <c r="B33" i="15" s="1"/>
  <c r="AH18" i="15"/>
  <c r="AI18" i="15" s="1"/>
  <c r="AI17" i="15"/>
  <c r="G31" i="15" l="1"/>
  <c r="G475" i="33" s="1"/>
  <c r="E475" i="33"/>
  <c r="A477" i="33"/>
  <c r="L33" i="15"/>
  <c r="L477" i="33" s="1"/>
  <c r="D116" i="15"/>
  <c r="M32" i="15"/>
  <c r="C418" i="33" s="1"/>
  <c r="D476" i="33"/>
  <c r="C33" i="15"/>
  <c r="C477" i="33" s="1"/>
  <c r="B477" i="33"/>
  <c r="O32" i="15"/>
  <c r="H91" i="15"/>
  <c r="H33" i="15"/>
  <c r="H477" i="33" s="1"/>
  <c r="E116" i="15"/>
  <c r="G116" i="15" s="1"/>
  <c r="O117" i="15" s="1"/>
  <c r="E141" i="15"/>
  <c r="G141" i="15" s="1"/>
  <c r="O142" i="15" s="1"/>
  <c r="E32" i="15"/>
  <c r="C64" i="15"/>
  <c r="C90" i="15"/>
  <c r="C142" i="15"/>
  <c r="E63" i="15"/>
  <c r="G63" i="15" s="1"/>
  <c r="O64" i="15" s="1"/>
  <c r="D90" i="15"/>
  <c r="D142" i="15"/>
  <c r="D64" i="15"/>
  <c r="H65" i="15"/>
  <c r="H143" i="15"/>
  <c r="E89" i="15"/>
  <c r="G89" i="15" s="1"/>
  <c r="O90" i="15" s="1"/>
  <c r="B64" i="15"/>
  <c r="B90" i="15"/>
  <c r="E90" i="15" s="1"/>
  <c r="G90" i="15" s="1"/>
  <c r="O91" i="15" s="1"/>
  <c r="B142" i="15"/>
  <c r="AK139" i="15"/>
  <c r="AK113" i="15"/>
  <c r="AK17" i="15"/>
  <c r="AK87" i="15"/>
  <c r="AK61" i="15"/>
  <c r="AM114" i="15"/>
  <c r="AL115" i="15"/>
  <c r="AM62" i="15"/>
  <c r="AL63" i="15"/>
  <c r="AM140" i="15"/>
  <c r="AL141" i="15"/>
  <c r="AM17" i="15"/>
  <c r="AL18" i="15"/>
  <c r="AM88" i="15"/>
  <c r="AL89" i="15"/>
  <c r="H117" i="15"/>
  <c r="D33" i="15"/>
  <c r="AI140" i="15"/>
  <c r="AH141" i="15"/>
  <c r="AH114" i="15"/>
  <c r="AI113" i="15"/>
  <c r="AH89" i="15"/>
  <c r="AI88" i="15"/>
  <c r="AH63" i="15"/>
  <c r="AI62" i="15"/>
  <c r="AH19" i="15"/>
  <c r="M33" i="15" l="1"/>
  <c r="C419" i="33" s="1"/>
  <c r="D477" i="33"/>
  <c r="G32" i="15"/>
  <c r="G476" i="33" s="1"/>
  <c r="E476" i="33"/>
  <c r="O33" i="15"/>
  <c r="E142" i="15"/>
  <c r="G142" i="15" s="1"/>
  <c r="O143" i="15" s="1"/>
  <c r="C91" i="15"/>
  <c r="C143" i="15"/>
  <c r="C65" i="15"/>
  <c r="C117" i="15"/>
  <c r="D91" i="15"/>
  <c r="D65" i="15"/>
  <c r="D143" i="15"/>
  <c r="D117" i="15"/>
  <c r="B91" i="15"/>
  <c r="B143" i="15"/>
  <c r="B65" i="15"/>
  <c r="B117" i="15"/>
  <c r="E117" i="15" s="1"/>
  <c r="G117" i="15" s="1"/>
  <c r="O118" i="15" s="1"/>
  <c r="E64" i="15"/>
  <c r="G64" i="15" s="1"/>
  <c r="O65" i="15" s="1"/>
  <c r="E33" i="15"/>
  <c r="AK114" i="15"/>
  <c r="AK88" i="15"/>
  <c r="AK62" i="15"/>
  <c r="AK18" i="15"/>
  <c r="AK140" i="15"/>
  <c r="AM18" i="15"/>
  <c r="AL19" i="15"/>
  <c r="AM63" i="15"/>
  <c r="AL64" i="15"/>
  <c r="AM89" i="15"/>
  <c r="AL90" i="15"/>
  <c r="AM141" i="15"/>
  <c r="AL142" i="15"/>
  <c r="AM115" i="15"/>
  <c r="AL116" i="15"/>
  <c r="AH142" i="15"/>
  <c r="AI141" i="15"/>
  <c r="AH115" i="15"/>
  <c r="AI114" i="15"/>
  <c r="AH90" i="15"/>
  <c r="AI89" i="15"/>
  <c r="AH64" i="15"/>
  <c r="AI63" i="15"/>
  <c r="AH20" i="15"/>
  <c r="AI19" i="15"/>
  <c r="G33" i="15" l="1"/>
  <c r="E477" i="33"/>
  <c r="E143" i="15"/>
  <c r="G143" i="15" s="1"/>
  <c r="O144" i="15" s="1"/>
  <c r="E91" i="15"/>
  <c r="G91" i="15" s="1"/>
  <c r="O92" i="15" s="1"/>
  <c r="E65" i="15"/>
  <c r="G65" i="15" s="1"/>
  <c r="O66" i="15" s="1"/>
  <c r="AK19" i="15"/>
  <c r="AK89" i="15"/>
  <c r="AK141" i="15"/>
  <c r="AK63" i="15"/>
  <c r="AK115" i="15"/>
  <c r="AM142" i="15"/>
  <c r="AL143" i="15"/>
  <c r="AM64" i="15"/>
  <c r="AL65" i="15"/>
  <c r="AM116" i="15"/>
  <c r="AL117" i="15"/>
  <c r="AM90" i="15"/>
  <c r="AL91" i="15"/>
  <c r="AM19" i="15"/>
  <c r="AL20" i="15"/>
  <c r="AH143" i="15"/>
  <c r="AI142" i="15"/>
  <c r="AH116" i="15"/>
  <c r="AI115" i="15"/>
  <c r="AH91" i="15"/>
  <c r="AI90" i="15"/>
  <c r="AH65" i="15"/>
  <c r="AI64" i="15"/>
  <c r="AH21" i="15"/>
  <c r="AI20" i="15"/>
  <c r="O34" i="15" l="1"/>
  <c r="G477" i="33"/>
  <c r="AK64" i="15"/>
  <c r="AK90" i="15"/>
  <c r="AK116" i="15"/>
  <c r="AK142" i="15"/>
  <c r="AK20" i="15"/>
  <c r="AM91" i="15"/>
  <c r="AL92" i="15"/>
  <c r="AM65" i="15"/>
  <c r="AL66" i="15"/>
  <c r="AM20" i="15"/>
  <c r="AL21" i="15"/>
  <c r="AM117" i="15"/>
  <c r="AL118" i="15"/>
  <c r="AM143" i="15"/>
  <c r="AL144" i="15"/>
  <c r="AH144" i="15"/>
  <c r="AI143" i="15"/>
  <c r="AH117" i="15"/>
  <c r="AI116" i="15"/>
  <c r="AH92" i="15"/>
  <c r="AI91" i="15"/>
  <c r="AH66" i="15"/>
  <c r="AI65" i="15"/>
  <c r="AH22" i="15"/>
  <c r="AI21" i="15"/>
  <c r="AK143" i="15" l="1"/>
  <c r="AK91" i="15"/>
  <c r="AK21" i="15"/>
  <c r="AK117" i="15"/>
  <c r="AK65" i="15"/>
  <c r="AM118" i="15"/>
  <c r="AL119" i="15"/>
  <c r="AM66" i="15"/>
  <c r="AL67" i="15"/>
  <c r="AM144" i="15"/>
  <c r="AL145" i="15"/>
  <c r="AM21" i="15"/>
  <c r="AL22" i="15"/>
  <c r="AM92" i="15"/>
  <c r="AL93" i="15"/>
  <c r="AH145" i="15"/>
  <c r="AI144" i="15"/>
  <c r="AH118" i="15"/>
  <c r="AI117" i="15"/>
  <c r="AH93" i="15"/>
  <c r="AI92" i="15"/>
  <c r="AH67" i="15"/>
  <c r="AI66" i="15"/>
  <c r="AH23" i="15"/>
  <c r="AI22" i="15"/>
  <c r="AK92" i="15" l="1"/>
  <c r="AK118" i="15"/>
  <c r="AK66" i="15"/>
  <c r="AK22" i="15"/>
  <c r="AK144" i="15"/>
  <c r="AM22" i="15"/>
  <c r="AL23" i="15"/>
  <c r="AM67" i="15"/>
  <c r="AL68" i="15"/>
  <c r="AM93" i="15"/>
  <c r="AL94" i="15"/>
  <c r="AM145" i="15"/>
  <c r="AL146" i="15"/>
  <c r="AM119" i="15"/>
  <c r="AL120" i="15"/>
  <c r="AH146" i="15"/>
  <c r="AI145" i="15"/>
  <c r="AH119" i="15"/>
  <c r="AI118" i="15"/>
  <c r="AH94" i="15"/>
  <c r="AI93" i="15"/>
  <c r="AH68" i="15"/>
  <c r="AI67" i="15"/>
  <c r="AH24" i="15"/>
  <c r="AI23" i="15"/>
  <c r="AK23" i="15" l="1"/>
  <c r="AK119" i="15"/>
  <c r="AK145" i="15"/>
  <c r="AK67" i="15"/>
  <c r="AK93" i="15"/>
  <c r="AM146" i="15"/>
  <c r="AL147" i="15"/>
  <c r="AM68" i="15"/>
  <c r="AL69" i="15"/>
  <c r="AM120" i="15"/>
  <c r="AL121" i="15"/>
  <c r="AM94" i="15"/>
  <c r="AL95" i="15"/>
  <c r="AM23" i="15"/>
  <c r="AL24" i="15"/>
  <c r="AH147" i="15"/>
  <c r="AI146" i="15"/>
  <c r="AH120" i="15"/>
  <c r="AI119" i="15"/>
  <c r="AH95" i="15"/>
  <c r="AI94" i="15"/>
  <c r="AH69" i="15"/>
  <c r="AI68" i="15"/>
  <c r="AH25" i="15"/>
  <c r="AI24" i="15"/>
  <c r="AK120" i="15" l="1"/>
  <c r="AK68" i="15"/>
  <c r="AK94" i="15"/>
  <c r="AK146" i="15"/>
  <c r="AK24" i="15"/>
  <c r="AM95" i="15"/>
  <c r="AL96" i="15"/>
  <c r="AM69" i="15"/>
  <c r="AL70" i="15"/>
  <c r="AM24" i="15"/>
  <c r="AL25" i="15"/>
  <c r="AM121" i="15"/>
  <c r="AL122" i="15"/>
  <c r="AM147" i="15"/>
  <c r="AL148" i="15"/>
  <c r="AH148" i="15"/>
  <c r="AI147" i="15"/>
  <c r="AH121" i="15"/>
  <c r="AI120" i="15"/>
  <c r="AH96" i="15"/>
  <c r="AI95" i="15"/>
  <c r="AH70" i="15"/>
  <c r="AI69" i="15"/>
  <c r="AH26" i="15"/>
  <c r="AI25" i="15"/>
  <c r="AK147" i="15" l="1"/>
  <c r="AK25" i="15"/>
  <c r="AK95" i="15"/>
  <c r="AK69" i="15"/>
  <c r="AK121" i="15"/>
  <c r="AM122" i="15"/>
  <c r="AL123" i="15"/>
  <c r="AM70" i="15"/>
  <c r="AL71" i="15"/>
  <c r="AM148" i="15"/>
  <c r="AL149" i="15"/>
  <c r="AM25" i="15"/>
  <c r="AL26" i="15"/>
  <c r="AM96" i="15"/>
  <c r="AL97" i="15"/>
  <c r="AI148" i="15"/>
  <c r="AH149" i="15"/>
  <c r="AH122" i="15"/>
  <c r="AI121" i="15"/>
  <c r="AI96" i="15"/>
  <c r="AH97" i="15"/>
  <c r="AI70" i="15"/>
  <c r="AH71" i="15"/>
  <c r="AH27" i="15"/>
  <c r="AI26" i="15"/>
  <c r="AK70" i="15" l="1"/>
  <c r="AK26" i="15"/>
  <c r="AK122" i="15"/>
  <c r="AK148" i="15"/>
  <c r="AK96" i="15"/>
  <c r="AM26" i="15"/>
  <c r="AL27" i="15"/>
  <c r="AM71" i="15"/>
  <c r="AL72" i="15"/>
  <c r="AM97" i="15"/>
  <c r="AL98" i="15"/>
  <c r="AM149" i="15"/>
  <c r="AL150" i="15"/>
  <c r="AM123" i="15"/>
  <c r="AL124" i="15"/>
  <c r="AI149" i="15"/>
  <c r="AH150" i="15"/>
  <c r="AI122" i="15"/>
  <c r="AH123" i="15"/>
  <c r="AI97" i="15"/>
  <c r="AH98" i="15"/>
  <c r="AI71" i="15"/>
  <c r="AH72" i="15"/>
  <c r="AH28" i="15"/>
  <c r="AI27" i="15"/>
  <c r="AK149" i="15" l="1"/>
  <c r="AK27" i="15"/>
  <c r="AK97" i="15"/>
  <c r="AK123" i="15"/>
  <c r="AK71" i="15"/>
  <c r="AM150" i="15"/>
  <c r="AL151" i="15"/>
  <c r="AM72" i="15"/>
  <c r="AL73" i="15"/>
  <c r="AM124" i="15"/>
  <c r="AL125" i="15"/>
  <c r="AM98" i="15"/>
  <c r="AL99" i="15"/>
  <c r="AM27" i="15"/>
  <c r="AL28" i="15"/>
  <c r="AH151" i="15"/>
  <c r="AI150" i="15"/>
  <c r="AI123" i="15"/>
  <c r="AH124" i="15"/>
  <c r="AH99" i="15"/>
  <c r="AI98" i="15"/>
  <c r="AH73" i="15"/>
  <c r="AI72" i="15"/>
  <c r="AH29" i="15"/>
  <c r="AI28" i="15"/>
  <c r="AK124" i="15" l="1"/>
  <c r="AK28" i="15"/>
  <c r="AK72" i="15"/>
  <c r="AK98" i="15"/>
  <c r="AK150" i="15"/>
  <c r="AM99" i="15"/>
  <c r="AL100" i="15"/>
  <c r="AM100" i="15" s="1"/>
  <c r="AM73" i="15"/>
  <c r="AL74" i="15"/>
  <c r="AM74" i="15" s="1"/>
  <c r="AM28" i="15"/>
  <c r="AL29" i="15"/>
  <c r="AM125" i="15"/>
  <c r="AL126" i="15"/>
  <c r="AM126" i="15" s="1"/>
  <c r="AM151" i="15"/>
  <c r="AL152" i="15"/>
  <c r="AM152" i="15" s="1"/>
  <c r="AI151" i="15"/>
  <c r="AH152" i="15"/>
  <c r="AI152" i="15" s="1"/>
  <c r="AH125" i="15"/>
  <c r="AI124" i="15"/>
  <c r="AI99" i="15"/>
  <c r="AH100" i="15"/>
  <c r="AI100" i="15" s="1"/>
  <c r="AI73" i="15"/>
  <c r="AH74" i="15"/>
  <c r="AI74" i="15" s="1"/>
  <c r="AH30" i="15"/>
  <c r="AI29" i="15"/>
  <c r="AK99" i="15" l="1"/>
  <c r="AK100" i="15"/>
  <c r="AK29" i="15"/>
  <c r="AK152" i="15"/>
  <c r="AK151" i="15"/>
  <c r="AK73" i="15"/>
  <c r="AK74" i="15"/>
  <c r="AK125" i="15"/>
  <c r="AK126" i="15"/>
  <c r="AM29" i="15"/>
  <c r="AL30" i="15"/>
  <c r="AI125" i="15"/>
  <c r="AH126" i="15"/>
  <c r="AI126" i="15" s="1"/>
  <c r="AH31" i="15"/>
  <c r="AI30" i="15"/>
  <c r="AK30" i="15" l="1"/>
  <c r="AM30" i="15"/>
  <c r="AL31" i="15"/>
  <c r="AH32" i="15"/>
  <c r="AI31" i="15"/>
  <c r="AK31" i="15" l="1"/>
  <c r="AM31" i="15"/>
  <c r="AL32" i="15"/>
  <c r="AH33" i="15"/>
  <c r="AI32" i="15"/>
  <c r="AK32" i="15" l="1"/>
  <c r="AM32" i="15"/>
  <c r="AL33" i="15"/>
  <c r="AH34" i="15"/>
  <c r="AI33" i="15"/>
  <c r="AK33" i="15" l="1"/>
  <c r="AM33" i="15"/>
  <c r="AL34" i="15"/>
  <c r="AH35" i="15"/>
  <c r="AI34" i="15"/>
  <c r="AK34" i="15" l="1"/>
  <c r="AM34" i="15"/>
  <c r="AL35" i="15"/>
  <c r="AH36" i="15"/>
  <c r="AI35" i="15"/>
  <c r="AK35" i="15" l="1"/>
  <c r="AM35" i="15"/>
  <c r="AL36" i="15"/>
  <c r="AH37" i="15"/>
  <c r="AI36" i="15"/>
  <c r="AK36" i="15" l="1"/>
  <c r="AM36" i="15"/>
  <c r="AL37" i="15"/>
  <c r="AH38" i="15"/>
  <c r="AI37" i="15"/>
  <c r="AK37" i="15" l="1"/>
  <c r="AM37" i="15"/>
  <c r="AL38" i="15"/>
  <c r="AH39" i="15"/>
  <c r="AI38" i="15"/>
  <c r="AK38" i="15" l="1"/>
  <c r="AM38" i="15"/>
  <c r="AL39" i="15"/>
  <c r="AH40" i="15"/>
  <c r="AI39" i="15"/>
  <c r="AK39" i="15" l="1"/>
  <c r="AM39" i="15"/>
  <c r="AL40" i="15"/>
  <c r="AH41" i="15"/>
  <c r="AI40" i="15"/>
  <c r="AK40" i="15" l="1"/>
  <c r="AM40" i="15"/>
  <c r="AL41" i="15"/>
  <c r="AH42" i="15"/>
  <c r="AI41" i="15"/>
  <c r="AK41" i="15" l="1"/>
  <c r="AM41" i="15"/>
  <c r="AL42" i="15"/>
  <c r="AH43" i="15"/>
  <c r="AI42" i="15"/>
  <c r="AK42" i="15" l="1"/>
  <c r="AM42" i="15"/>
  <c r="AL43" i="15"/>
  <c r="AM43" i="15" s="1"/>
  <c r="AI43" i="15"/>
  <c r="AK43" i="15" l="1"/>
  <c r="B14" i="9"/>
  <c r="D5" i="13" l="1"/>
  <c r="D6" i="13"/>
  <c r="D8" i="13"/>
  <c r="D10" i="13"/>
  <c r="D11" i="13"/>
  <c r="D12" i="13"/>
  <c r="D13" i="13"/>
  <c r="D4" i="13"/>
  <c r="B5" i="12"/>
  <c r="E5" i="12" s="1"/>
  <c r="F5" i="12" l="1"/>
  <c r="B5" i="26" s="1"/>
  <c r="C5" i="26" s="1"/>
  <c r="G5" i="12" l="1"/>
  <c r="J5" i="12" s="1"/>
  <c r="M5" i="12" s="1"/>
  <c r="H5" i="12"/>
  <c r="I5" i="12" s="1"/>
  <c r="K19" i="12"/>
  <c r="C34" i="12"/>
  <c r="C35" i="12"/>
  <c r="C36" i="12"/>
  <c r="C37" i="12"/>
  <c r="C38" i="12"/>
  <c r="C39" i="12"/>
  <c r="C40" i="12"/>
  <c r="C41" i="12"/>
  <c r="C33" i="12"/>
  <c r="K20" i="12"/>
  <c r="K21" i="12"/>
  <c r="K22" i="12"/>
  <c r="K23" i="12"/>
  <c r="K24" i="12"/>
  <c r="K25" i="12"/>
  <c r="K26" i="12"/>
  <c r="K27" i="12"/>
  <c r="C24" i="12"/>
  <c r="C19" i="12"/>
  <c r="C25" i="12"/>
  <c r="C20" i="12"/>
  <c r="C21" i="12"/>
  <c r="C22" i="12"/>
  <c r="C23" i="12"/>
  <c r="C26" i="12"/>
  <c r="C27" i="12"/>
  <c r="K6" i="12"/>
  <c r="K7" i="12"/>
  <c r="K8" i="12"/>
  <c r="K9" i="12"/>
  <c r="K10" i="12"/>
  <c r="K11" i="12"/>
  <c r="K12" i="12"/>
  <c r="K13" i="12"/>
  <c r="B6" i="12"/>
  <c r="B7" i="12"/>
  <c r="E7" i="12" s="1"/>
  <c r="B8" i="12"/>
  <c r="B9" i="12"/>
  <c r="B10" i="12"/>
  <c r="B11" i="12"/>
  <c r="N5" i="12" l="1"/>
  <c r="D5" i="26" s="1"/>
  <c r="E5" i="26" s="1"/>
  <c r="B16" i="26"/>
  <c r="C16" i="26" s="1"/>
  <c r="B14" i="26"/>
  <c r="C14" i="26" s="1"/>
  <c r="D12" i="12"/>
  <c r="E12" i="12" s="1"/>
  <c r="B15" i="26"/>
  <c r="C15" i="26" s="1"/>
  <c r="D13" i="12"/>
  <c r="E13" i="12" s="1"/>
  <c r="O5" i="12"/>
  <c r="B19" i="12" s="1"/>
  <c r="P5" i="12"/>
  <c r="Q5" i="12" s="1"/>
  <c r="C66" i="15"/>
  <c r="C92" i="15"/>
  <c r="C144" i="15"/>
  <c r="C118" i="15"/>
  <c r="E8" i="12"/>
  <c r="E11" i="12"/>
  <c r="F11" i="12" s="1"/>
  <c r="B11" i="26" s="1"/>
  <c r="C11" i="26" s="1"/>
  <c r="F7" i="12"/>
  <c r="B7" i="26" s="1"/>
  <c r="C7" i="26" s="1"/>
  <c r="E10" i="12"/>
  <c r="F10" i="12" s="1"/>
  <c r="B10" i="26" s="1"/>
  <c r="C10" i="26" s="1"/>
  <c r="E6" i="12"/>
  <c r="E9" i="12"/>
  <c r="F9" i="12" s="1"/>
  <c r="B9" i="26" s="1"/>
  <c r="C9" i="26" s="1"/>
  <c r="C42" i="12"/>
  <c r="K42" i="12"/>
  <c r="K14" i="12"/>
  <c r="C28" i="12"/>
  <c r="K28" i="12"/>
  <c r="E19" i="12" l="1"/>
  <c r="E14" i="12"/>
  <c r="F6" i="12"/>
  <c r="B6" i="26" s="1"/>
  <c r="C6" i="26" s="1"/>
  <c r="H13" i="12"/>
  <c r="H8" i="12"/>
  <c r="F8" i="12"/>
  <c r="B8" i="26" s="1"/>
  <c r="C8" i="26" s="1"/>
  <c r="H7" i="12"/>
  <c r="H9" i="12"/>
  <c r="H10" i="12"/>
  <c r="H11" i="12"/>
  <c r="J246" i="33"/>
  <c r="G97" i="5"/>
  <c r="K246" i="33" s="1"/>
  <c r="E97" i="5"/>
  <c r="I246" i="33" s="1"/>
  <c r="A92" i="5"/>
  <c r="A241" i="33" s="1"/>
  <c r="F19" i="12" l="1"/>
  <c r="G19" i="12" s="1"/>
  <c r="J19" i="12" s="1"/>
  <c r="C92" i="5"/>
  <c r="G241" i="33" s="1"/>
  <c r="F13" i="12"/>
  <c r="B13" i="26" s="1"/>
  <c r="C13" i="26" s="1"/>
  <c r="H12" i="12"/>
  <c r="F12" i="12"/>
  <c r="B12" i="26" s="1"/>
  <c r="B59" i="11"/>
  <c r="I9" i="12"/>
  <c r="B92" i="5"/>
  <c r="F241" i="33" s="1"/>
  <c r="B93" i="5"/>
  <c r="F242" i="33" s="1"/>
  <c r="C93" i="5"/>
  <c r="G242" i="33" s="1"/>
  <c r="B95" i="5"/>
  <c r="F244" i="33" s="1"/>
  <c r="C94" i="5"/>
  <c r="I7" i="12"/>
  <c r="G6" i="12"/>
  <c r="H6" i="12"/>
  <c r="F59" i="11"/>
  <c r="H59" i="11"/>
  <c r="D59" i="11"/>
  <c r="G11" i="12"/>
  <c r="J9" i="12" s="1"/>
  <c r="M9" i="12" s="1"/>
  <c r="G10" i="12"/>
  <c r="J8" i="12" s="1"/>
  <c r="M8" i="12" s="1"/>
  <c r="I10" i="12"/>
  <c r="I11" i="12"/>
  <c r="G9" i="12"/>
  <c r="I8" i="12"/>
  <c r="G8" i="12"/>
  <c r="G7" i="12"/>
  <c r="B94" i="5"/>
  <c r="F243" i="33" s="1"/>
  <c r="B96" i="5"/>
  <c r="F245" i="33" s="1"/>
  <c r="C96" i="5"/>
  <c r="C95" i="5"/>
  <c r="G244" i="33" l="1"/>
  <c r="F95" i="5"/>
  <c r="G245" i="33"/>
  <c r="F96" i="5"/>
  <c r="G243" i="33"/>
  <c r="F94" i="5"/>
  <c r="C12" i="26"/>
  <c r="C17" i="26" s="1"/>
  <c r="B17" i="26"/>
  <c r="H385" i="33" s="1"/>
  <c r="G12" i="12"/>
  <c r="J10" i="12" s="1"/>
  <c r="M10" i="12" s="1"/>
  <c r="F5" i="26"/>
  <c r="G5" i="26" s="1"/>
  <c r="M19" i="12"/>
  <c r="N19" i="12" s="1"/>
  <c r="J7" i="12"/>
  <c r="M7" i="12" s="1"/>
  <c r="J6" i="12"/>
  <c r="G13" i="12"/>
  <c r="J11" i="12" s="1"/>
  <c r="M11" i="12" s="1"/>
  <c r="F14" i="12"/>
  <c r="E59" i="11"/>
  <c r="I59" i="11"/>
  <c r="G59" i="11"/>
  <c r="I6" i="12"/>
  <c r="I13" i="12"/>
  <c r="H14" i="12"/>
  <c r="I12" i="12"/>
  <c r="J385" i="33" l="1"/>
  <c r="B466" i="33"/>
  <c r="B218" i="13"/>
  <c r="P19" i="12"/>
  <c r="Q19" i="12" s="1"/>
  <c r="D16" i="26"/>
  <c r="E16" i="26" s="1"/>
  <c r="D15" i="26"/>
  <c r="E15" i="26" s="1"/>
  <c r="D14" i="26"/>
  <c r="E14" i="26" s="1"/>
  <c r="M6" i="12"/>
  <c r="N6" i="12" s="1"/>
  <c r="D6" i="26" s="1"/>
  <c r="E6" i="26" s="1"/>
  <c r="L12" i="12"/>
  <c r="L13" i="12"/>
  <c r="M13" i="12" s="1"/>
  <c r="B132" i="15"/>
  <c r="B80" i="15"/>
  <c r="G14" i="12"/>
  <c r="N10" i="12"/>
  <c r="D10" i="26" s="1"/>
  <c r="P11" i="12"/>
  <c r="N8" i="12"/>
  <c r="D8" i="26" s="1"/>
  <c r="E8" i="26" s="1"/>
  <c r="P7" i="12"/>
  <c r="N9" i="12"/>
  <c r="D9" i="26" s="1"/>
  <c r="E9" i="26" s="1"/>
  <c r="B106" i="15" l="1"/>
  <c r="E10" i="26"/>
  <c r="B54" i="15"/>
  <c r="C8" i="16"/>
  <c r="H111" i="33"/>
  <c r="M12" i="12"/>
  <c r="N12" i="12" s="1"/>
  <c r="D12" i="26" s="1"/>
  <c r="E12" i="26" s="1"/>
  <c r="L14" i="12"/>
  <c r="N13" i="12"/>
  <c r="D13" i="26" s="1"/>
  <c r="E13" i="26" s="1"/>
  <c r="N11" i="12"/>
  <c r="D11" i="26" s="1"/>
  <c r="E11" i="26" s="1"/>
  <c r="N7" i="12"/>
  <c r="D7" i="26" s="1"/>
  <c r="E7" i="26" s="1"/>
  <c r="P8" i="12"/>
  <c r="Q8" i="12" s="1"/>
  <c r="P10" i="12"/>
  <c r="Q10" i="12" s="1"/>
  <c r="Q7" i="12"/>
  <c r="Q11" i="12"/>
  <c r="P9" i="12"/>
  <c r="O8" i="12"/>
  <c r="D17" i="26" l="1"/>
  <c r="H386" i="33" s="1"/>
  <c r="E17" i="26"/>
  <c r="C18" i="16"/>
  <c r="H122" i="33" s="1"/>
  <c r="H112" i="33"/>
  <c r="P13" i="12"/>
  <c r="O10" i="12"/>
  <c r="P6" i="12"/>
  <c r="Q6" i="12" s="1"/>
  <c r="O6" i="12"/>
  <c r="O11" i="12"/>
  <c r="O7" i="12"/>
  <c r="O9" i="12"/>
  <c r="Q13" i="12"/>
  <c r="Q9" i="12"/>
  <c r="M14" i="12"/>
  <c r="P12" i="12"/>
  <c r="J386" i="33" l="1"/>
  <c r="B467" i="33"/>
  <c r="B20" i="12"/>
  <c r="B22" i="12"/>
  <c r="B23" i="12"/>
  <c r="N14" i="12"/>
  <c r="O13" i="12"/>
  <c r="O12" i="12"/>
  <c r="Q12" i="12"/>
  <c r="B21" i="12"/>
  <c r="E21" i="12" l="1"/>
  <c r="F21" i="12" s="1"/>
  <c r="F7" i="26" s="1"/>
  <c r="G7" i="26" s="1"/>
  <c r="E22" i="12"/>
  <c r="F22" i="12" s="1"/>
  <c r="E23" i="12"/>
  <c r="F23" i="12" s="1"/>
  <c r="F9" i="26" s="1"/>
  <c r="G9" i="26" s="1"/>
  <c r="F16" i="26"/>
  <c r="G16" i="26" s="1"/>
  <c r="F15" i="26"/>
  <c r="G15" i="26" s="1"/>
  <c r="F14" i="26"/>
  <c r="G14" i="26" s="1"/>
  <c r="D27" i="12"/>
  <c r="D26" i="12"/>
  <c r="E20" i="12"/>
  <c r="F20" i="12" s="1"/>
  <c r="F6" i="26" s="1"/>
  <c r="G6" i="26" s="1"/>
  <c r="H19" i="12"/>
  <c r="B24" i="12"/>
  <c r="B25" i="12"/>
  <c r="E26" i="12" l="1"/>
  <c r="F26" i="12" s="1"/>
  <c r="F12" i="26" s="1"/>
  <c r="G12" i="26" s="1"/>
  <c r="D28" i="12"/>
  <c r="E27" i="12"/>
  <c r="H27" i="12" s="1"/>
  <c r="E25" i="12"/>
  <c r="F25" i="12" s="1"/>
  <c r="F11" i="26" s="1"/>
  <c r="G11" i="26" s="1"/>
  <c r="E24" i="12"/>
  <c r="F24" i="12" s="1"/>
  <c r="F10" i="26" s="1"/>
  <c r="G10" i="26" s="1"/>
  <c r="H22" i="12"/>
  <c r="I22" i="12" s="1"/>
  <c r="F8" i="26"/>
  <c r="I19" i="12"/>
  <c r="H23" i="12"/>
  <c r="H21" i="12"/>
  <c r="G8" i="26" l="1"/>
  <c r="F27" i="12"/>
  <c r="F13" i="26" s="1"/>
  <c r="G13" i="26" s="1"/>
  <c r="G22" i="12"/>
  <c r="H5" i="26"/>
  <c r="I5" i="26" s="1"/>
  <c r="I23" i="12"/>
  <c r="G23" i="12"/>
  <c r="H20" i="12"/>
  <c r="I20" i="12" s="1"/>
  <c r="H26" i="12"/>
  <c r="I27" i="12"/>
  <c r="E28" i="12"/>
  <c r="I21" i="12"/>
  <c r="G20" i="12"/>
  <c r="G21" i="12"/>
  <c r="H24" i="12"/>
  <c r="H25" i="12"/>
  <c r="F17" i="26" l="1"/>
  <c r="H387" i="33" s="1"/>
  <c r="G17" i="26"/>
  <c r="J20" i="12"/>
  <c r="O19" i="12"/>
  <c r="B33" i="12" s="1"/>
  <c r="G25" i="12"/>
  <c r="G26" i="12"/>
  <c r="G27" i="12"/>
  <c r="I24" i="12"/>
  <c r="I25" i="12"/>
  <c r="G24" i="12"/>
  <c r="J21" i="12"/>
  <c r="F28" i="12"/>
  <c r="I26" i="12"/>
  <c r="J387" i="33" l="1"/>
  <c r="B468" i="33"/>
  <c r="M21" i="12"/>
  <c r="N21" i="12" s="1"/>
  <c r="H7" i="26" s="1"/>
  <c r="I7" i="26" s="1"/>
  <c r="E33" i="12"/>
  <c r="F33" i="12" s="1"/>
  <c r="H14" i="26"/>
  <c r="I14" i="26" s="1"/>
  <c r="M20" i="12"/>
  <c r="N20" i="12" s="1"/>
  <c r="L26" i="12"/>
  <c r="H16" i="26"/>
  <c r="I16" i="26" s="1"/>
  <c r="H15" i="26"/>
  <c r="I15" i="26" s="1"/>
  <c r="L27" i="12"/>
  <c r="J23" i="12"/>
  <c r="J24" i="12"/>
  <c r="J22" i="12"/>
  <c r="J25" i="12"/>
  <c r="G28" i="12"/>
  <c r="G33" i="12" l="1"/>
  <c r="J33" i="12" s="1"/>
  <c r="B22" i="26"/>
  <c r="C22" i="26" s="1"/>
  <c r="M22" i="12"/>
  <c r="N22" i="12" s="1"/>
  <c r="H8" i="26" s="1"/>
  <c r="I8" i="26" s="1"/>
  <c r="M24" i="12"/>
  <c r="N24" i="12" s="1"/>
  <c r="H10" i="26" s="1"/>
  <c r="I10" i="26" s="1"/>
  <c r="M27" i="12"/>
  <c r="N27" i="12" s="1"/>
  <c r="M26" i="12"/>
  <c r="N26" i="12" s="1"/>
  <c r="M25" i="12"/>
  <c r="N25" i="12" s="1"/>
  <c r="H11" i="26" s="1"/>
  <c r="I11" i="26" s="1"/>
  <c r="M23" i="12"/>
  <c r="N23" i="12" s="1"/>
  <c r="H9" i="26" s="1"/>
  <c r="I9" i="26" s="1"/>
  <c r="O20" i="12"/>
  <c r="H6" i="26"/>
  <c r="H33" i="12"/>
  <c r="L28" i="12"/>
  <c r="P21" i="12"/>
  <c r="P27" i="12" l="1"/>
  <c r="I6" i="26"/>
  <c r="P26" i="12"/>
  <c r="Q26" i="12"/>
  <c r="M33" i="12"/>
  <c r="N33" i="12" s="1"/>
  <c r="H13" i="26"/>
  <c r="I13" i="26" s="1"/>
  <c r="H12" i="26"/>
  <c r="I12" i="26" s="1"/>
  <c r="P24" i="12"/>
  <c r="Q24" i="12" s="1"/>
  <c r="P23" i="12"/>
  <c r="M28" i="12"/>
  <c r="I33" i="12"/>
  <c r="Q21" i="12"/>
  <c r="O21" i="12"/>
  <c r="P20" i="12"/>
  <c r="Q20" i="12" s="1"/>
  <c r="Q27" i="12"/>
  <c r="O24" i="12"/>
  <c r="O22" i="12"/>
  <c r="P22" i="12"/>
  <c r="P25" i="12"/>
  <c r="E74" i="5"/>
  <c r="C84" i="12"/>
  <c r="K70" i="12"/>
  <c r="C70" i="12"/>
  <c r="K56" i="12"/>
  <c r="E4" i="3"/>
  <c r="I223" i="33" l="1"/>
  <c r="D92" i="5"/>
  <c r="E92" i="5" s="1"/>
  <c r="D93" i="5"/>
  <c r="E93" i="5" s="1"/>
  <c r="H17" i="26"/>
  <c r="H388" i="33" s="1"/>
  <c r="S75" i="5"/>
  <c r="H4" i="15" s="1"/>
  <c r="J139" i="33" s="1"/>
  <c r="S5" i="15"/>
  <c r="S11" i="15" s="1"/>
  <c r="I17" i="26"/>
  <c r="Q23" i="12"/>
  <c r="O23" i="12"/>
  <c r="R19" i="9"/>
  <c r="O2" i="15"/>
  <c r="O26" i="12"/>
  <c r="O27" i="12"/>
  <c r="N28" i="12"/>
  <c r="B35" i="12"/>
  <c r="Q25" i="12"/>
  <c r="O25" i="12"/>
  <c r="Q22" i="12"/>
  <c r="B36" i="12"/>
  <c r="U20" i="9"/>
  <c r="T20" i="9"/>
  <c r="S20" i="9"/>
  <c r="R20" i="9"/>
  <c r="W20" i="9"/>
  <c r="V20" i="9"/>
  <c r="U22" i="9"/>
  <c r="T22" i="9"/>
  <c r="S22" i="9"/>
  <c r="R22" i="9"/>
  <c r="W22" i="9"/>
  <c r="V22" i="9"/>
  <c r="U24" i="9"/>
  <c r="T24" i="9"/>
  <c r="S24" i="9"/>
  <c r="R24" i="9"/>
  <c r="W24" i="9"/>
  <c r="V24" i="9"/>
  <c r="U26" i="9"/>
  <c r="T26" i="9"/>
  <c r="S26" i="9"/>
  <c r="R26" i="9"/>
  <c r="V26" i="9"/>
  <c r="W26" i="9"/>
  <c r="W19" i="9"/>
  <c r="U19" i="9"/>
  <c r="S19" i="9"/>
  <c r="V19" i="9"/>
  <c r="T19" i="9"/>
  <c r="W21" i="9"/>
  <c r="V21" i="9"/>
  <c r="U21" i="9"/>
  <c r="T21" i="9"/>
  <c r="S21" i="9"/>
  <c r="R21" i="9"/>
  <c r="W23" i="9"/>
  <c r="V23" i="9"/>
  <c r="U23" i="9"/>
  <c r="T23" i="9"/>
  <c r="S23" i="9"/>
  <c r="R23" i="9"/>
  <c r="W25" i="9"/>
  <c r="V25" i="9"/>
  <c r="U25" i="9"/>
  <c r="T25" i="9"/>
  <c r="S25" i="9"/>
  <c r="R25" i="9"/>
  <c r="W27" i="9"/>
  <c r="V27" i="9"/>
  <c r="U27" i="9"/>
  <c r="T27" i="9"/>
  <c r="S27" i="9"/>
  <c r="R27" i="9"/>
  <c r="D67" i="11"/>
  <c r="F67" i="11"/>
  <c r="G75" i="11"/>
  <c r="F63" i="11"/>
  <c r="F71" i="11"/>
  <c r="B58" i="11"/>
  <c r="H71" i="11"/>
  <c r="D71" i="11"/>
  <c r="E67" i="11"/>
  <c r="H75" i="11"/>
  <c r="D75" i="11"/>
  <c r="E75" i="11"/>
  <c r="I75" i="11"/>
  <c r="C14" i="12"/>
  <c r="B14" i="12"/>
  <c r="C56" i="12"/>
  <c r="K84" i="12"/>
  <c r="H241" i="33" l="1"/>
  <c r="H242" i="33"/>
  <c r="J388" i="33"/>
  <c r="B469" i="33"/>
  <c r="I241" i="33"/>
  <c r="X5" i="15"/>
  <c r="S7" i="15"/>
  <c r="AF4" i="15" s="1"/>
  <c r="E36" i="12"/>
  <c r="F36" i="12" s="1"/>
  <c r="B25" i="26" s="1"/>
  <c r="C25" i="26" s="1"/>
  <c r="E35" i="12"/>
  <c r="F35" i="12" s="1"/>
  <c r="B24" i="26" s="1"/>
  <c r="C24" i="26" s="1"/>
  <c r="G139" i="33"/>
  <c r="C113" i="12"/>
  <c r="H95" i="12"/>
  <c r="I95" i="12" s="1"/>
  <c r="H96" i="12"/>
  <c r="I96" i="12" s="1"/>
  <c r="H94" i="12"/>
  <c r="I94" i="12" s="1"/>
  <c r="H97" i="12"/>
  <c r="I97" i="12" s="1"/>
  <c r="K99" i="12"/>
  <c r="U28" i="9"/>
  <c r="T28" i="9"/>
  <c r="W28" i="9"/>
  <c r="R28" i="9"/>
  <c r="V28" i="9"/>
  <c r="S28" i="9"/>
  <c r="B34" i="12"/>
  <c r="F74" i="5"/>
  <c r="B79" i="11"/>
  <c r="O28" i="12"/>
  <c r="B39" i="12"/>
  <c r="B38" i="12"/>
  <c r="B37" i="12"/>
  <c r="AF128" i="15"/>
  <c r="E94" i="5"/>
  <c r="I242" i="33"/>
  <c r="F75" i="11"/>
  <c r="I71" i="11"/>
  <c r="G71" i="11"/>
  <c r="C67" i="11"/>
  <c r="C71" i="11"/>
  <c r="E71" i="11"/>
  <c r="I67" i="11"/>
  <c r="I63" i="11"/>
  <c r="E63" i="11"/>
  <c r="G63" i="11"/>
  <c r="D63" i="11"/>
  <c r="G67" i="11"/>
  <c r="C63" i="11"/>
  <c r="F58" i="11"/>
  <c r="H63" i="11"/>
  <c r="C75" i="11"/>
  <c r="H67" i="11"/>
  <c r="I243" i="33" l="1"/>
  <c r="G94" i="5"/>
  <c r="J223" i="33"/>
  <c r="F93" i="5"/>
  <c r="F92" i="5"/>
  <c r="J241" i="33" s="1"/>
  <c r="AC5" i="15"/>
  <c r="AF5" i="15"/>
  <c r="T75" i="5"/>
  <c r="H5" i="15" s="1"/>
  <c r="J140" i="33" s="1"/>
  <c r="AB5" i="15"/>
  <c r="X6" i="15"/>
  <c r="E38" i="12"/>
  <c r="F38" i="12" s="1"/>
  <c r="B27" i="26" s="1"/>
  <c r="C27" i="26" s="1"/>
  <c r="B33" i="26"/>
  <c r="C33" i="26" s="1"/>
  <c r="B32" i="26"/>
  <c r="C32" i="26" s="1"/>
  <c r="B31" i="26"/>
  <c r="C31" i="26" s="1"/>
  <c r="E34" i="12"/>
  <c r="F34" i="12" s="1"/>
  <c r="D41" i="12"/>
  <c r="D40" i="12"/>
  <c r="E37" i="12"/>
  <c r="F37" i="12" s="1"/>
  <c r="B26" i="26" s="1"/>
  <c r="C26" i="26" s="1"/>
  <c r="E39" i="12"/>
  <c r="F39" i="12" s="1"/>
  <c r="B28" i="26" s="1"/>
  <c r="C28" i="26" s="1"/>
  <c r="C301" i="13"/>
  <c r="D164" i="13"/>
  <c r="B116" i="13"/>
  <c r="D116" i="13"/>
  <c r="C164" i="13"/>
  <c r="B164" i="13"/>
  <c r="E164" i="13"/>
  <c r="C116" i="13"/>
  <c r="E116" i="13"/>
  <c r="C140" i="13"/>
  <c r="B140" i="13"/>
  <c r="E140" i="13"/>
  <c r="D140" i="13"/>
  <c r="O33" i="12"/>
  <c r="B47" i="12" s="1"/>
  <c r="D22" i="26"/>
  <c r="E22" i="26" s="1"/>
  <c r="P33" i="12"/>
  <c r="Q33" i="12" s="1"/>
  <c r="C58" i="11"/>
  <c r="C79" i="11" s="1"/>
  <c r="AG128" i="15"/>
  <c r="AF129" i="15"/>
  <c r="AF76" i="15"/>
  <c r="AG76" i="15" s="1"/>
  <c r="AF102" i="15"/>
  <c r="AF50" i="15"/>
  <c r="AF51" i="15" s="1"/>
  <c r="H93" i="12"/>
  <c r="I93" i="12" s="1"/>
  <c r="E99" i="12"/>
  <c r="C141" i="12"/>
  <c r="C155" i="12"/>
  <c r="K141" i="12"/>
  <c r="T10" i="5"/>
  <c r="E5" i="15" s="1"/>
  <c r="G140" i="33" s="1"/>
  <c r="T55" i="5"/>
  <c r="G74" i="5"/>
  <c r="K223" i="33" s="1"/>
  <c r="U55" i="5"/>
  <c r="D58" i="11"/>
  <c r="H35" i="12"/>
  <c r="H36" i="12"/>
  <c r="F79" i="11"/>
  <c r="E95" i="5"/>
  <c r="I244" i="33" s="1"/>
  <c r="E96" i="5"/>
  <c r="I245" i="33" s="1"/>
  <c r="E58" i="11"/>
  <c r="I58" i="11"/>
  <c r="H58" i="11"/>
  <c r="G58" i="11"/>
  <c r="J14" i="12"/>
  <c r="J242" i="33" l="1"/>
  <c r="F91" i="5"/>
  <c r="G93" i="5"/>
  <c r="K242" i="33" s="1"/>
  <c r="G92" i="5"/>
  <c r="K241" i="33" s="1"/>
  <c r="U75" i="5"/>
  <c r="AF6" i="15"/>
  <c r="E91" i="5"/>
  <c r="I240" i="33" s="1"/>
  <c r="S2" i="15"/>
  <c r="U2" i="15"/>
  <c r="U8" i="15" s="1"/>
  <c r="U3" i="15"/>
  <c r="V2" i="15"/>
  <c r="V8" i="15" s="1"/>
  <c r="H6" i="15"/>
  <c r="J141" i="33" s="1"/>
  <c r="X7" i="15"/>
  <c r="E41" i="12"/>
  <c r="F41" i="12" s="1"/>
  <c r="B30" i="26" s="1"/>
  <c r="C30" i="26" s="1"/>
  <c r="E47" i="12"/>
  <c r="F47" i="12" s="1"/>
  <c r="E40" i="12"/>
  <c r="F40" i="12" s="1"/>
  <c r="B29" i="26" s="1"/>
  <c r="C29" i="26" s="1"/>
  <c r="E6" i="15"/>
  <c r="G141" i="33" s="1"/>
  <c r="E301" i="13"/>
  <c r="B313" i="13"/>
  <c r="C313" i="13"/>
  <c r="D313" i="13"/>
  <c r="E313" i="13"/>
  <c r="D301" i="13"/>
  <c r="B301" i="13"/>
  <c r="H34" i="12"/>
  <c r="B23" i="26"/>
  <c r="AG129" i="15"/>
  <c r="AF130" i="15"/>
  <c r="AF77" i="15"/>
  <c r="AF78" i="15" s="1"/>
  <c r="AG102" i="15"/>
  <c r="AF103" i="15"/>
  <c r="AG50" i="15"/>
  <c r="AG51" i="15"/>
  <c r="AF52" i="15"/>
  <c r="C20" i="16"/>
  <c r="U10" i="5"/>
  <c r="H79" i="11"/>
  <c r="D79" i="11"/>
  <c r="E79" i="11"/>
  <c r="G79" i="11"/>
  <c r="I79" i="11"/>
  <c r="H39" i="12"/>
  <c r="H38" i="12"/>
  <c r="G35" i="12"/>
  <c r="I36" i="12"/>
  <c r="G36" i="12"/>
  <c r="H37" i="12"/>
  <c r="G39" i="12"/>
  <c r="G38" i="12"/>
  <c r="G34" i="12"/>
  <c r="I35" i="12"/>
  <c r="J243" i="33"/>
  <c r="J245" i="33"/>
  <c r="J244" i="33"/>
  <c r="F98" i="5" l="1"/>
  <c r="J240" i="33"/>
  <c r="C23" i="26"/>
  <c r="B34" i="26"/>
  <c r="H389" i="33" s="1"/>
  <c r="C21" i="16"/>
  <c r="H125" i="33" s="1"/>
  <c r="H124" i="33"/>
  <c r="E98" i="5"/>
  <c r="I247" i="33" s="1"/>
  <c r="S8" i="15"/>
  <c r="S16" i="15" s="1"/>
  <c r="U4" i="15"/>
  <c r="U16" i="15"/>
  <c r="S3" i="15"/>
  <c r="S4" i="15" s="1"/>
  <c r="V3" i="15"/>
  <c r="C34" i="26"/>
  <c r="AG77" i="15"/>
  <c r="AG130" i="15"/>
  <c r="AF131" i="15"/>
  <c r="AG103" i="15"/>
  <c r="AF104" i="15"/>
  <c r="AG78" i="15"/>
  <c r="AF79" i="15"/>
  <c r="AG52" i="15"/>
  <c r="AF53" i="15"/>
  <c r="H40" i="12"/>
  <c r="I40" i="12" s="1"/>
  <c r="E42" i="12"/>
  <c r="H41" i="12"/>
  <c r="I41" i="12" s="1"/>
  <c r="I34" i="12"/>
  <c r="F42" i="12"/>
  <c r="J37" i="12"/>
  <c r="G40" i="12"/>
  <c r="J35" i="12"/>
  <c r="G41" i="12"/>
  <c r="J36" i="12"/>
  <c r="I37" i="12"/>
  <c r="G37" i="12"/>
  <c r="I38" i="12"/>
  <c r="I39" i="12"/>
  <c r="G96" i="5"/>
  <c r="K245" i="33" s="1"/>
  <c r="K243" i="33"/>
  <c r="G95" i="5"/>
  <c r="K244" i="33" s="1"/>
  <c r="X8" i="15"/>
  <c r="Q14" i="12"/>
  <c r="C343" i="33" s="1"/>
  <c r="P14" i="12"/>
  <c r="O14" i="12"/>
  <c r="J389" i="33" l="1"/>
  <c r="B470" i="33"/>
  <c r="E80" i="11"/>
  <c r="J247" i="33"/>
  <c r="J271" i="33" s="1"/>
  <c r="AG5" i="15"/>
  <c r="E14" i="15"/>
  <c r="G149" i="33" s="1"/>
  <c r="G14" i="15"/>
  <c r="I149" i="33" s="1"/>
  <c r="AK6" i="15"/>
  <c r="AB7" i="15" s="1"/>
  <c r="AK5" i="15"/>
  <c r="AB6" i="15" s="1"/>
  <c r="AK7" i="15"/>
  <c r="AB8" i="15" s="1"/>
  <c r="AK8" i="15"/>
  <c r="AK9" i="15"/>
  <c r="M36" i="12"/>
  <c r="N36" i="12" s="1"/>
  <c r="D25" i="26" s="1"/>
  <c r="E25" i="26" s="1"/>
  <c r="M35" i="12"/>
  <c r="N35" i="12" s="1"/>
  <c r="D24" i="26" s="1"/>
  <c r="E24" i="26" s="1"/>
  <c r="M37" i="12"/>
  <c r="N37" i="12" s="1"/>
  <c r="G47" i="12"/>
  <c r="J47" i="12" s="1"/>
  <c r="F22" i="26"/>
  <c r="G22" i="26" s="1"/>
  <c r="AF132" i="15"/>
  <c r="AG131" i="15"/>
  <c r="AG104" i="15"/>
  <c r="AF105" i="15"/>
  <c r="AF80" i="15"/>
  <c r="AG79" i="15"/>
  <c r="AF54" i="15"/>
  <c r="AG53" i="15"/>
  <c r="K113" i="12"/>
  <c r="V16" i="15"/>
  <c r="G91" i="5"/>
  <c r="K240" i="33" s="1"/>
  <c r="J39" i="12"/>
  <c r="H47" i="12"/>
  <c r="I47" i="12" s="1"/>
  <c r="J38" i="12"/>
  <c r="J34" i="12"/>
  <c r="AC7" i="15"/>
  <c r="X9" i="15"/>
  <c r="B28" i="12"/>
  <c r="G98" i="5" l="1"/>
  <c r="K247" i="33" s="1"/>
  <c r="H14" i="15"/>
  <c r="J149" i="33" s="1"/>
  <c r="AM5" i="15"/>
  <c r="AB9" i="15"/>
  <c r="M34" i="12"/>
  <c r="D31" i="26"/>
  <c r="E31" i="26" s="1"/>
  <c r="D33" i="26"/>
  <c r="E33" i="26" s="1"/>
  <c r="D32" i="26"/>
  <c r="E32" i="26" s="1"/>
  <c r="N34" i="12"/>
  <c r="D23" i="26" s="1"/>
  <c r="L40" i="12"/>
  <c r="L41" i="12"/>
  <c r="M41" i="12" s="1"/>
  <c r="M38" i="12"/>
  <c r="N38" i="12" s="1"/>
  <c r="D27" i="26" s="1"/>
  <c r="E27" i="26" s="1"/>
  <c r="M39" i="12"/>
  <c r="N39" i="12" s="1"/>
  <c r="D28" i="26" s="1"/>
  <c r="E28" i="26" s="1"/>
  <c r="M47" i="12"/>
  <c r="N47" i="12" s="1"/>
  <c r="H22" i="26" s="1"/>
  <c r="I22" i="26" s="1"/>
  <c r="AF133" i="15"/>
  <c r="AG132" i="15"/>
  <c r="AF106" i="15"/>
  <c r="AG105" i="15"/>
  <c r="AF81" i="15"/>
  <c r="AG80" i="15"/>
  <c r="AF55" i="15"/>
  <c r="AG54" i="15"/>
  <c r="K155" i="12"/>
  <c r="V4" i="15"/>
  <c r="P35" i="12"/>
  <c r="P37" i="12"/>
  <c r="P36" i="12"/>
  <c r="AC8" i="15"/>
  <c r="AC6" i="15"/>
  <c r="AC9" i="15"/>
  <c r="X10" i="15"/>
  <c r="E23" i="26" l="1"/>
  <c r="AB10" i="15"/>
  <c r="M40" i="12"/>
  <c r="N40" i="12" s="1"/>
  <c r="D29" i="26" s="1"/>
  <c r="E29" i="26" s="1"/>
  <c r="N41" i="12"/>
  <c r="O37" i="12"/>
  <c r="D26" i="26"/>
  <c r="E26" i="26" s="1"/>
  <c r="AF134" i="15"/>
  <c r="AG133" i="15"/>
  <c r="AF107" i="15"/>
  <c r="AG106" i="15"/>
  <c r="AF82" i="15"/>
  <c r="AG81" i="15"/>
  <c r="AF56" i="15"/>
  <c r="AG55" i="15"/>
  <c r="F99" i="12"/>
  <c r="P47" i="12"/>
  <c r="O35" i="12"/>
  <c r="Q36" i="12"/>
  <c r="O36" i="12"/>
  <c r="P38" i="12"/>
  <c r="P41" i="12"/>
  <c r="L42" i="12"/>
  <c r="P39" i="12"/>
  <c r="Q35" i="12"/>
  <c r="Q37" i="12"/>
  <c r="AC10" i="15"/>
  <c r="X11" i="15"/>
  <c r="H28" i="12"/>
  <c r="I28" i="12"/>
  <c r="G80" i="11" l="1"/>
  <c r="AB11" i="15"/>
  <c r="AF135" i="15"/>
  <c r="AG134" i="15"/>
  <c r="AF108" i="15"/>
  <c r="AG107" i="15"/>
  <c r="AF83" i="15"/>
  <c r="AG82" i="15"/>
  <c r="AF57" i="15"/>
  <c r="AG56" i="15"/>
  <c r="C127" i="12"/>
  <c r="B49" i="12"/>
  <c r="O40" i="12"/>
  <c r="M42" i="12"/>
  <c r="O38" i="12"/>
  <c r="B50" i="12" s="1"/>
  <c r="O39" i="12"/>
  <c r="Q41" i="12"/>
  <c r="P34" i="12"/>
  <c r="O34" i="12"/>
  <c r="Q47" i="12"/>
  <c r="Q39" i="12"/>
  <c r="P40" i="12"/>
  <c r="Q38" i="12"/>
  <c r="O47" i="12"/>
  <c r="AC11" i="15"/>
  <c r="X12" i="15"/>
  <c r="AB12" i="15" s="1"/>
  <c r="J28" i="12"/>
  <c r="E49" i="12" l="1"/>
  <c r="F49" i="12" s="1"/>
  <c r="F24" i="26" s="1"/>
  <c r="G24" i="26" s="1"/>
  <c r="E50" i="12"/>
  <c r="F50" i="12" s="1"/>
  <c r="F25" i="26" s="1"/>
  <c r="G25" i="26" s="1"/>
  <c r="N42" i="12"/>
  <c r="D30" i="26"/>
  <c r="AF136" i="15"/>
  <c r="AG135" i="15"/>
  <c r="AF109" i="15"/>
  <c r="AG108" i="15"/>
  <c r="AF84" i="15"/>
  <c r="AG83" i="15"/>
  <c r="AF58" i="15"/>
  <c r="AG57" i="15"/>
  <c r="X13" i="15"/>
  <c r="C169" i="12"/>
  <c r="B52" i="12"/>
  <c r="O41" i="12"/>
  <c r="Q40" i="12"/>
  <c r="Q34" i="12"/>
  <c r="B61" i="12"/>
  <c r="B48" i="12"/>
  <c r="B51" i="12"/>
  <c r="AC12" i="15"/>
  <c r="Q28" i="12"/>
  <c r="P28" i="12"/>
  <c r="C345" i="33" l="1"/>
  <c r="C344" i="33"/>
  <c r="E30" i="26"/>
  <c r="E34" i="26" s="1"/>
  <c r="D34" i="26"/>
  <c r="H390" i="33" s="1"/>
  <c r="I80" i="11"/>
  <c r="AB13" i="15"/>
  <c r="E51" i="12"/>
  <c r="F51" i="12" s="1"/>
  <c r="F26" i="26" s="1"/>
  <c r="G26" i="26" s="1"/>
  <c r="E48" i="12"/>
  <c r="F48" i="12" s="1"/>
  <c r="F23" i="26" s="1"/>
  <c r="F33" i="26"/>
  <c r="G33" i="26" s="1"/>
  <c r="F32" i="26"/>
  <c r="G32" i="26" s="1"/>
  <c r="D55" i="12"/>
  <c r="E55" i="12" s="1"/>
  <c r="F31" i="26"/>
  <c r="G31" i="26" s="1"/>
  <c r="D54" i="12"/>
  <c r="E54" i="12" s="1"/>
  <c r="E52" i="12"/>
  <c r="F52" i="12" s="1"/>
  <c r="F27" i="26" s="1"/>
  <c r="G27" i="26" s="1"/>
  <c r="E61" i="12"/>
  <c r="F61" i="12" s="1"/>
  <c r="B39" i="26" s="1"/>
  <c r="C39" i="26" s="1"/>
  <c r="AF137" i="15"/>
  <c r="AG136" i="15"/>
  <c r="AF110" i="15"/>
  <c r="AG109" i="15"/>
  <c r="AF85" i="15"/>
  <c r="AG84" i="15"/>
  <c r="AF59" i="15"/>
  <c r="AG58" i="15"/>
  <c r="X14" i="15"/>
  <c r="G49" i="12"/>
  <c r="AC13" i="15"/>
  <c r="H49" i="12"/>
  <c r="H50" i="12"/>
  <c r="B53" i="12"/>
  <c r="B42" i="12"/>
  <c r="G23" i="26" l="1"/>
  <c r="J390" i="33"/>
  <c r="AB14" i="15"/>
  <c r="F55" i="12"/>
  <c r="F30" i="26" s="1"/>
  <c r="G30" i="26" s="1"/>
  <c r="E53" i="12"/>
  <c r="F53" i="12" s="1"/>
  <c r="F28" i="26" s="1"/>
  <c r="G28" i="26" s="1"/>
  <c r="F54" i="12"/>
  <c r="AF138" i="15"/>
  <c r="AG137" i="15"/>
  <c r="AF111" i="15"/>
  <c r="AG110" i="15"/>
  <c r="AF86" i="15"/>
  <c r="AG85" i="15"/>
  <c r="AF60" i="15"/>
  <c r="AG59" i="15"/>
  <c r="X15" i="15"/>
  <c r="AC14" i="15"/>
  <c r="I49" i="12"/>
  <c r="H52" i="12"/>
  <c r="I50" i="12"/>
  <c r="G50" i="12"/>
  <c r="H51" i="12"/>
  <c r="H54" i="12"/>
  <c r="H42" i="12"/>
  <c r="I42" i="12"/>
  <c r="C346" i="33" s="1"/>
  <c r="G42" i="12"/>
  <c r="B471" i="33" l="1"/>
  <c r="B85" i="15"/>
  <c r="B137" i="15"/>
  <c r="B59" i="15"/>
  <c r="B111" i="15"/>
  <c r="AB15" i="15"/>
  <c r="X16" i="15"/>
  <c r="AB16" i="15" s="1"/>
  <c r="F29" i="26"/>
  <c r="G29" i="26" s="1"/>
  <c r="G34" i="26" s="1"/>
  <c r="J391" i="33" s="1"/>
  <c r="AG138" i="15"/>
  <c r="AF139" i="15"/>
  <c r="AF112" i="15"/>
  <c r="AG111" i="15"/>
  <c r="AG86" i="15"/>
  <c r="AF87" i="15"/>
  <c r="AG60" i="15"/>
  <c r="AF61" i="15"/>
  <c r="AC15" i="15"/>
  <c r="G52" i="12"/>
  <c r="J50" i="12" s="1"/>
  <c r="I52" i="12"/>
  <c r="G51" i="12"/>
  <c r="J49" i="12"/>
  <c r="H55" i="12"/>
  <c r="I54" i="12"/>
  <c r="I51" i="12"/>
  <c r="H53" i="12"/>
  <c r="E56" i="12"/>
  <c r="H48" i="12"/>
  <c r="G48" i="12"/>
  <c r="G61" i="12"/>
  <c r="H61" i="12"/>
  <c r="J42" i="12"/>
  <c r="F34" i="26" l="1"/>
  <c r="H391" i="33" s="1"/>
  <c r="AC16" i="15"/>
  <c r="M50" i="12"/>
  <c r="N50" i="12" s="1"/>
  <c r="M49" i="12"/>
  <c r="N49" i="12" s="1"/>
  <c r="H24" i="26" s="1"/>
  <c r="I24" i="26" s="1"/>
  <c r="AF140" i="15"/>
  <c r="AG139" i="15"/>
  <c r="AG112" i="15"/>
  <c r="AF113" i="15"/>
  <c r="AF88" i="15"/>
  <c r="AG87" i="15"/>
  <c r="AF62" i="15"/>
  <c r="AG61" i="15"/>
  <c r="G53" i="12"/>
  <c r="J51" i="12" s="1"/>
  <c r="G54" i="12"/>
  <c r="G55" i="12"/>
  <c r="J61" i="12"/>
  <c r="J48" i="12"/>
  <c r="F56" i="12"/>
  <c r="I61" i="12"/>
  <c r="G93" i="12"/>
  <c r="I48" i="12"/>
  <c r="I53" i="12"/>
  <c r="I55" i="12"/>
  <c r="Q42" i="12"/>
  <c r="C347" i="33" s="1"/>
  <c r="P42" i="12"/>
  <c r="O42" i="12"/>
  <c r="E109" i="11" l="1"/>
  <c r="M61" i="12"/>
  <c r="N61" i="12" s="1"/>
  <c r="D39" i="26" s="1"/>
  <c r="E39" i="26" s="1"/>
  <c r="M48" i="12"/>
  <c r="N48" i="12" s="1"/>
  <c r="H23" i="26" s="1"/>
  <c r="H31" i="26"/>
  <c r="I31" i="26" s="1"/>
  <c r="L54" i="12"/>
  <c r="M54" i="12" s="1"/>
  <c r="H33" i="26"/>
  <c r="H32" i="26"/>
  <c r="I32" i="26" s="1"/>
  <c r="L55" i="12"/>
  <c r="M55" i="12" s="1"/>
  <c r="M51" i="12"/>
  <c r="N51" i="12" s="1"/>
  <c r="I33" i="26"/>
  <c r="AF141" i="15"/>
  <c r="AG140" i="15"/>
  <c r="AF114" i="15"/>
  <c r="AG113" i="15"/>
  <c r="AF89" i="15"/>
  <c r="AG88" i="15"/>
  <c r="AF63" i="15"/>
  <c r="AG62" i="15"/>
  <c r="P49" i="12"/>
  <c r="J52" i="12"/>
  <c r="J53" i="12"/>
  <c r="P50" i="12"/>
  <c r="G94" i="12"/>
  <c r="AA15" i="15"/>
  <c r="AA12" i="15"/>
  <c r="AA13" i="15"/>
  <c r="AA10" i="15"/>
  <c r="AA14" i="15"/>
  <c r="AA11" i="15"/>
  <c r="B56" i="12"/>
  <c r="I23" i="26" l="1"/>
  <c r="M53" i="12"/>
  <c r="N53" i="12" s="1"/>
  <c r="N54" i="12"/>
  <c r="M52" i="12"/>
  <c r="N52" i="12" s="1"/>
  <c r="H27" i="26" s="1"/>
  <c r="I27" i="26" s="1"/>
  <c r="N55" i="12"/>
  <c r="H30" i="26" s="1"/>
  <c r="I30" i="26" s="1"/>
  <c r="O50" i="12"/>
  <c r="H25" i="26"/>
  <c r="I25" i="26" s="1"/>
  <c r="H26" i="26"/>
  <c r="I26" i="26" s="1"/>
  <c r="J91" i="12"/>
  <c r="AF142" i="15"/>
  <c r="AG141" i="15"/>
  <c r="AF115" i="15"/>
  <c r="AG114" i="15"/>
  <c r="AF90" i="15"/>
  <c r="AG89" i="15"/>
  <c r="AF64" i="15"/>
  <c r="AG63" i="15"/>
  <c r="G92" i="12"/>
  <c r="J92" i="12" s="1"/>
  <c r="Q49" i="12"/>
  <c r="O49" i="12"/>
  <c r="O61" i="12"/>
  <c r="P51" i="12"/>
  <c r="Q50" i="12"/>
  <c r="G96" i="12"/>
  <c r="J94" i="12" s="1"/>
  <c r="L56" i="12"/>
  <c r="G97" i="12"/>
  <c r="J95" i="12" s="1"/>
  <c r="G56" i="12"/>
  <c r="M94" i="12" l="1"/>
  <c r="N94" i="12" s="1"/>
  <c r="M91" i="12"/>
  <c r="N91" i="12" s="1"/>
  <c r="D68" i="26"/>
  <c r="E68" i="26" s="1"/>
  <c r="D67" i="26"/>
  <c r="E67" i="26" s="1"/>
  <c r="D66" i="26"/>
  <c r="E66" i="26" s="1"/>
  <c r="M92" i="12"/>
  <c r="N92" i="12" s="1"/>
  <c r="M95" i="12"/>
  <c r="N95" i="12" s="1"/>
  <c r="L98" i="12"/>
  <c r="L97" i="12"/>
  <c r="H28" i="26"/>
  <c r="I28" i="26" s="1"/>
  <c r="H29" i="26"/>
  <c r="I29" i="26" s="1"/>
  <c r="AF143" i="15"/>
  <c r="AG142" i="15"/>
  <c r="AF116" i="15"/>
  <c r="AG115" i="15"/>
  <c r="AF91" i="15"/>
  <c r="AG90" i="15"/>
  <c r="AF65" i="15"/>
  <c r="AG64" i="15"/>
  <c r="H91" i="12"/>
  <c r="I91" i="12" s="1"/>
  <c r="B63" i="12"/>
  <c r="B75" i="12"/>
  <c r="P61" i="12"/>
  <c r="P52" i="12"/>
  <c r="P54" i="12"/>
  <c r="P53" i="12"/>
  <c r="M56" i="12"/>
  <c r="O48" i="12"/>
  <c r="P48" i="12"/>
  <c r="P55" i="12"/>
  <c r="Q51" i="12"/>
  <c r="O51" i="12"/>
  <c r="J56" i="12"/>
  <c r="H34" i="26" l="1"/>
  <c r="H392" i="33" s="1"/>
  <c r="D62" i="26"/>
  <c r="E62" i="26" s="1"/>
  <c r="D61" i="26"/>
  <c r="E61" i="26" s="1"/>
  <c r="D59" i="26"/>
  <c r="E59" i="26" s="1"/>
  <c r="M97" i="12"/>
  <c r="N97" i="12" s="1"/>
  <c r="M98" i="12"/>
  <c r="P98" i="12" s="1"/>
  <c r="Q98" i="12" s="1"/>
  <c r="E75" i="12"/>
  <c r="F75" i="12" s="1"/>
  <c r="F39" i="26" s="1"/>
  <c r="G39" i="26" s="1"/>
  <c r="E63" i="12"/>
  <c r="F63" i="12" s="1"/>
  <c r="P92" i="12"/>
  <c r="Q92" i="12" s="1"/>
  <c r="I34" i="26"/>
  <c r="J392" i="33" s="1"/>
  <c r="P91" i="12"/>
  <c r="Q91" i="12" s="1"/>
  <c r="D58" i="26"/>
  <c r="E58" i="26" s="1"/>
  <c r="P95" i="12"/>
  <c r="Q95" i="12" s="1"/>
  <c r="B62" i="12"/>
  <c r="P94" i="12"/>
  <c r="Q94" i="12" s="1"/>
  <c r="L99" i="12"/>
  <c r="O91" i="12"/>
  <c r="O94" i="12"/>
  <c r="AF144" i="15"/>
  <c r="AG143" i="15"/>
  <c r="AF117" i="15"/>
  <c r="AG116" i="15"/>
  <c r="AF92" i="15"/>
  <c r="AG91" i="15"/>
  <c r="AF66" i="15"/>
  <c r="AG65" i="15"/>
  <c r="I99" i="12"/>
  <c r="C81" i="11" s="1"/>
  <c r="H99" i="12"/>
  <c r="B169" i="13" s="1"/>
  <c r="P104" i="12"/>
  <c r="Q104" i="12" s="1"/>
  <c r="O52" i="12"/>
  <c r="Q61" i="12"/>
  <c r="Q52" i="12"/>
  <c r="Q55" i="12"/>
  <c r="O54" i="12"/>
  <c r="N56" i="12"/>
  <c r="Q53" i="12"/>
  <c r="O53" i="12"/>
  <c r="Q48" i="12"/>
  <c r="O55" i="12"/>
  <c r="Q54" i="12"/>
  <c r="H56" i="12"/>
  <c r="I56" i="12"/>
  <c r="C348" i="33" s="1"/>
  <c r="G109" i="11" l="1"/>
  <c r="N98" i="12"/>
  <c r="D64" i="26"/>
  <c r="E64" i="26" s="1"/>
  <c r="E62" i="12"/>
  <c r="F62" i="12" s="1"/>
  <c r="B40" i="26" s="1"/>
  <c r="B50" i="26"/>
  <c r="C50" i="26" s="1"/>
  <c r="B49" i="26"/>
  <c r="C49" i="26" s="1"/>
  <c r="B48" i="26"/>
  <c r="C48" i="26" s="1"/>
  <c r="D69" i="12"/>
  <c r="E69" i="12" s="1"/>
  <c r="D68" i="12"/>
  <c r="E68" i="12" s="1"/>
  <c r="P97" i="12"/>
  <c r="Q97" i="12" s="1"/>
  <c r="B184" i="13"/>
  <c r="B182" i="13"/>
  <c r="B185" i="13"/>
  <c r="B188" i="13"/>
  <c r="B186" i="13"/>
  <c r="B183" i="13"/>
  <c r="B187" i="13"/>
  <c r="O97" i="12"/>
  <c r="AF145" i="15"/>
  <c r="AG144" i="15"/>
  <c r="AF118" i="15"/>
  <c r="AG117" i="15"/>
  <c r="AF93" i="15"/>
  <c r="AG92" i="15"/>
  <c r="AF67" i="15"/>
  <c r="AG66" i="15"/>
  <c r="O92" i="12"/>
  <c r="O95" i="12"/>
  <c r="G95" i="12"/>
  <c r="H63" i="12"/>
  <c r="I63" i="12" s="1"/>
  <c r="B64" i="12"/>
  <c r="G75" i="12"/>
  <c r="H75" i="12"/>
  <c r="B67" i="12"/>
  <c r="B65" i="12"/>
  <c r="B66" i="12"/>
  <c r="O56" i="12"/>
  <c r="C40" i="26" l="1"/>
  <c r="E65" i="12"/>
  <c r="F65" i="12" s="1"/>
  <c r="F69" i="12"/>
  <c r="E66" i="12"/>
  <c r="F66" i="12" s="1"/>
  <c r="E67" i="12"/>
  <c r="F67" i="12" s="1"/>
  <c r="E64" i="12"/>
  <c r="F64" i="12" s="1"/>
  <c r="B42" i="26" s="1"/>
  <c r="C42" i="26" s="1"/>
  <c r="F68" i="12"/>
  <c r="B46" i="26" s="1"/>
  <c r="C46" i="26" s="1"/>
  <c r="B168" i="13"/>
  <c r="B181" i="13"/>
  <c r="O98" i="12"/>
  <c r="B110" i="12" s="1"/>
  <c r="D65" i="26"/>
  <c r="E65" i="26" s="1"/>
  <c r="G63" i="12"/>
  <c r="B41" i="26"/>
  <c r="C41" i="26" s="1"/>
  <c r="AF146" i="15"/>
  <c r="AG145" i="15"/>
  <c r="AF119" i="15"/>
  <c r="AG118" i="15"/>
  <c r="AF94" i="15"/>
  <c r="AG93" i="15"/>
  <c r="AF68" i="15"/>
  <c r="AG67" i="15"/>
  <c r="G99" i="12"/>
  <c r="J93" i="12"/>
  <c r="B118" i="12"/>
  <c r="B107" i="12"/>
  <c r="D70" i="12"/>
  <c r="B105" i="12"/>
  <c r="B108" i="12"/>
  <c r="I75" i="12"/>
  <c r="J75" i="12"/>
  <c r="P56" i="12"/>
  <c r="Q56" i="12"/>
  <c r="C349" i="33" s="1"/>
  <c r="B70" i="12"/>
  <c r="I109" i="11" l="1"/>
  <c r="E107" i="12"/>
  <c r="F107" i="12" s="1"/>
  <c r="F60" i="26" s="1"/>
  <c r="G60" i="26" s="1"/>
  <c r="E118" i="12"/>
  <c r="F118" i="12" s="1"/>
  <c r="B74" i="26" s="1"/>
  <c r="C74" i="26" s="1"/>
  <c r="E108" i="12"/>
  <c r="F108" i="12" s="1"/>
  <c r="F61" i="26" s="1"/>
  <c r="G61" i="26" s="1"/>
  <c r="M93" i="12"/>
  <c r="N93" i="12" s="1"/>
  <c r="E105" i="12"/>
  <c r="F105" i="12" s="1"/>
  <c r="F58" i="26" s="1"/>
  <c r="G58" i="26" s="1"/>
  <c r="F68" i="26"/>
  <c r="G68" i="26" s="1"/>
  <c r="F67" i="26"/>
  <c r="G67" i="26" s="1"/>
  <c r="F66" i="26"/>
  <c r="G66" i="26" s="1"/>
  <c r="E110" i="12"/>
  <c r="F110" i="12" s="1"/>
  <c r="F63" i="26" s="1"/>
  <c r="G63" i="26" s="1"/>
  <c r="M75" i="12"/>
  <c r="N75" i="12" s="1"/>
  <c r="H39" i="26" s="1"/>
  <c r="I39" i="26" s="1"/>
  <c r="D111" i="12"/>
  <c r="D112" i="12"/>
  <c r="B219" i="13"/>
  <c r="B47" i="26"/>
  <c r="C47" i="26" s="1"/>
  <c r="B44" i="26"/>
  <c r="C44" i="26" s="1"/>
  <c r="B43" i="26"/>
  <c r="C43" i="26" s="1"/>
  <c r="B45" i="26"/>
  <c r="C45" i="26" s="1"/>
  <c r="AG146" i="15"/>
  <c r="AF147" i="15"/>
  <c r="AF120" i="15"/>
  <c r="AG119" i="15"/>
  <c r="AG94" i="15"/>
  <c r="AF95" i="15"/>
  <c r="AG68" i="15"/>
  <c r="AF69" i="15"/>
  <c r="J99" i="12"/>
  <c r="H64" i="12"/>
  <c r="H68" i="12"/>
  <c r="E70" i="12"/>
  <c r="H62" i="12"/>
  <c r="I62" i="12" s="1"/>
  <c r="G62" i="12"/>
  <c r="H67" i="12"/>
  <c r="H66" i="12"/>
  <c r="H69" i="12"/>
  <c r="H65" i="12"/>
  <c r="B51" i="26" l="1"/>
  <c r="H393" i="33" s="1"/>
  <c r="D22" i="15"/>
  <c r="D80" i="15" s="1"/>
  <c r="D60" i="26"/>
  <c r="E60" i="26" s="1"/>
  <c r="E69" i="26" s="1"/>
  <c r="E112" i="12"/>
  <c r="F112" i="12" s="1"/>
  <c r="F65" i="26" s="1"/>
  <c r="G65" i="26" s="1"/>
  <c r="E111" i="12"/>
  <c r="F111" i="12" s="1"/>
  <c r="F64" i="26" s="1"/>
  <c r="G64" i="26" s="1"/>
  <c r="G65" i="12"/>
  <c r="J62" i="12" s="1"/>
  <c r="C51" i="26"/>
  <c r="J393" i="33" s="1"/>
  <c r="P93" i="12"/>
  <c r="M99" i="12"/>
  <c r="H108" i="12"/>
  <c r="I108" i="12" s="1"/>
  <c r="H110" i="12"/>
  <c r="I110" i="12" s="1"/>
  <c r="AF148" i="15"/>
  <c r="AG147" i="15"/>
  <c r="AG120" i="15"/>
  <c r="AF121" i="15"/>
  <c r="AF96" i="15"/>
  <c r="AG95" i="15"/>
  <c r="H105" i="12"/>
  <c r="I105" i="12" s="1"/>
  <c r="H107" i="12"/>
  <c r="I107" i="12" s="1"/>
  <c r="O93" i="12"/>
  <c r="O99" i="12" s="1"/>
  <c r="AF70" i="15"/>
  <c r="AG69" i="15"/>
  <c r="D113" i="12"/>
  <c r="H112" i="12"/>
  <c r="I112" i="12" s="1"/>
  <c r="G105" i="12"/>
  <c r="G108" i="12"/>
  <c r="G110" i="12"/>
  <c r="J108" i="12" s="1"/>
  <c r="G107" i="12"/>
  <c r="B109" i="12"/>
  <c r="I68" i="12"/>
  <c r="I64" i="12"/>
  <c r="G64" i="12"/>
  <c r="G68" i="12"/>
  <c r="J66" i="12" s="1"/>
  <c r="G66" i="12"/>
  <c r="J64" i="12" s="1"/>
  <c r="I69" i="12"/>
  <c r="I67" i="12"/>
  <c r="H70" i="12"/>
  <c r="I65" i="12"/>
  <c r="G67" i="12"/>
  <c r="I66" i="12"/>
  <c r="F70" i="12"/>
  <c r="G69" i="12"/>
  <c r="E466" i="33" l="1"/>
  <c r="D106" i="15"/>
  <c r="D54" i="15"/>
  <c r="E54" i="15" s="1"/>
  <c r="D132" i="15"/>
  <c r="M22" i="15"/>
  <c r="C408" i="33" s="1"/>
  <c r="D466" i="33"/>
  <c r="C218" i="13"/>
  <c r="H111" i="12"/>
  <c r="I111" i="12" s="1"/>
  <c r="M108" i="12"/>
  <c r="N108" i="12" s="1"/>
  <c r="H61" i="26" s="1"/>
  <c r="I61" i="26" s="1"/>
  <c r="E109" i="12"/>
  <c r="F109" i="12" s="1"/>
  <c r="F62" i="26" s="1"/>
  <c r="G62" i="26" s="1"/>
  <c r="M66" i="12"/>
  <c r="N66" i="12" s="1"/>
  <c r="D44" i="26" s="1"/>
  <c r="E44" i="26" s="1"/>
  <c r="M64" i="12"/>
  <c r="N64" i="12" s="1"/>
  <c r="D42" i="26" s="1"/>
  <c r="E42" i="26" s="1"/>
  <c r="M62" i="12"/>
  <c r="N62" i="12" s="1"/>
  <c r="D40" i="26" s="1"/>
  <c r="D48" i="26"/>
  <c r="E48" i="26" s="1"/>
  <c r="L69" i="12"/>
  <c r="D50" i="26"/>
  <c r="E50" i="26" s="1"/>
  <c r="D49" i="26"/>
  <c r="E49" i="26" s="1"/>
  <c r="L68" i="12"/>
  <c r="M68" i="12" s="1"/>
  <c r="Q93" i="12"/>
  <c r="Q99" i="12" s="1"/>
  <c r="B133" i="15"/>
  <c r="B107" i="15"/>
  <c r="B55" i="15"/>
  <c r="B81" i="15"/>
  <c r="P99" i="12"/>
  <c r="C183" i="13" s="1"/>
  <c r="C187" i="13"/>
  <c r="C172" i="13"/>
  <c r="C176" i="13"/>
  <c r="C180" i="13"/>
  <c r="C171" i="13"/>
  <c r="C175" i="13"/>
  <c r="C179" i="13"/>
  <c r="C182" i="13"/>
  <c r="C170" i="13"/>
  <c r="C174" i="13"/>
  <c r="C178" i="13"/>
  <c r="C184" i="13"/>
  <c r="C173" i="13"/>
  <c r="C177" i="13"/>
  <c r="M69" i="12"/>
  <c r="G112" i="12"/>
  <c r="J110" i="12" s="1"/>
  <c r="G111" i="12"/>
  <c r="J109" i="12" s="1"/>
  <c r="N99" i="12"/>
  <c r="AF149" i="15"/>
  <c r="AG148" i="15"/>
  <c r="AF122" i="15"/>
  <c r="AG121" i="15"/>
  <c r="AF97" i="15"/>
  <c r="AG96" i="15"/>
  <c r="B106" i="12"/>
  <c r="AF71" i="15"/>
  <c r="AG70" i="15"/>
  <c r="J105" i="12"/>
  <c r="H118" i="12"/>
  <c r="I118" i="12" s="1"/>
  <c r="G118" i="12"/>
  <c r="J118" i="12" s="1"/>
  <c r="J63" i="12"/>
  <c r="G70" i="12"/>
  <c r="P75" i="12"/>
  <c r="O75" i="12"/>
  <c r="J67" i="12"/>
  <c r="J65" i="12"/>
  <c r="I70" i="12"/>
  <c r="C350" i="33" s="1"/>
  <c r="E40" i="26" l="1"/>
  <c r="C138" i="11"/>
  <c r="D7" i="16"/>
  <c r="E81" i="11"/>
  <c r="M118" i="12"/>
  <c r="N118" i="12" s="1"/>
  <c r="E106" i="12"/>
  <c r="H106" i="12" s="1"/>
  <c r="I106" i="12" s="1"/>
  <c r="M109" i="12"/>
  <c r="N109" i="12" s="1"/>
  <c r="M105" i="12"/>
  <c r="N105" i="12" s="1"/>
  <c r="H58" i="26" s="1"/>
  <c r="I58" i="26" s="1"/>
  <c r="H68" i="26"/>
  <c r="I68" i="26" s="1"/>
  <c r="H67" i="26"/>
  <c r="I67" i="26" s="1"/>
  <c r="H66" i="26"/>
  <c r="I66" i="26" s="1"/>
  <c r="M110" i="12"/>
  <c r="N110" i="12" s="1"/>
  <c r="M65" i="12"/>
  <c r="N65" i="12" s="1"/>
  <c r="D43" i="26" s="1"/>
  <c r="E43" i="26" s="1"/>
  <c r="M67" i="12"/>
  <c r="N67" i="12" s="1"/>
  <c r="D45" i="26" s="1"/>
  <c r="E45" i="26" s="1"/>
  <c r="M63" i="12"/>
  <c r="N63" i="12" s="1"/>
  <c r="D41" i="26" s="1"/>
  <c r="E41" i="26" s="1"/>
  <c r="N68" i="12"/>
  <c r="D46" i="26" s="1"/>
  <c r="E46" i="26" s="1"/>
  <c r="N69" i="12"/>
  <c r="D47" i="26" s="1"/>
  <c r="E47" i="26" s="1"/>
  <c r="L112" i="12"/>
  <c r="L111" i="12"/>
  <c r="C188" i="13"/>
  <c r="C185" i="13"/>
  <c r="C186" i="13"/>
  <c r="C169" i="13"/>
  <c r="C168" i="13" s="1"/>
  <c r="AG149" i="15"/>
  <c r="AF150" i="15"/>
  <c r="AF123" i="15"/>
  <c r="AG122" i="15"/>
  <c r="AG97" i="15"/>
  <c r="AF98" i="15"/>
  <c r="B113" i="12"/>
  <c r="AG71" i="15"/>
  <c r="AF72" i="15"/>
  <c r="H109" i="12"/>
  <c r="I109" i="12" s="1"/>
  <c r="O108" i="12"/>
  <c r="P108" i="12"/>
  <c r="Q108" i="12" s="1"/>
  <c r="G109" i="12"/>
  <c r="J107" i="12" s="1"/>
  <c r="J70" i="12"/>
  <c r="P66" i="12"/>
  <c r="Q75" i="12"/>
  <c r="L70" i="12"/>
  <c r="O64" i="12"/>
  <c r="P64" i="12"/>
  <c r="D51" i="26" l="1"/>
  <c r="H394" i="33" s="1"/>
  <c r="D8" i="16"/>
  <c r="I111" i="33"/>
  <c r="E82" i="11"/>
  <c r="G343" i="33" s="1"/>
  <c r="F106" i="12"/>
  <c r="M111" i="12"/>
  <c r="N111" i="12" s="1"/>
  <c r="H64" i="26" s="1"/>
  <c r="I64" i="26" s="1"/>
  <c r="M107" i="12"/>
  <c r="N107" i="12" s="1"/>
  <c r="H60" i="26" s="1"/>
  <c r="I60" i="26" s="1"/>
  <c r="M112" i="12"/>
  <c r="N112" i="12" s="1"/>
  <c r="H65" i="26" s="1"/>
  <c r="I65" i="26" s="1"/>
  <c r="C181" i="13"/>
  <c r="C219" i="13" s="1"/>
  <c r="P68" i="12"/>
  <c r="Q68" i="12" s="1"/>
  <c r="O110" i="12"/>
  <c r="B122" i="12" s="1"/>
  <c r="H63" i="26"/>
  <c r="I63" i="26" s="1"/>
  <c r="O109" i="12"/>
  <c r="B121" i="12" s="1"/>
  <c r="H62" i="26"/>
  <c r="I62" i="26" s="1"/>
  <c r="O118" i="12"/>
  <c r="D74" i="26"/>
  <c r="E74" i="26" s="1"/>
  <c r="E51" i="26"/>
  <c r="J394" i="33" s="1"/>
  <c r="E113" i="12"/>
  <c r="P110" i="12"/>
  <c r="Q110" i="12" s="1"/>
  <c r="P109" i="12"/>
  <c r="Q109" i="12" s="1"/>
  <c r="H113" i="12"/>
  <c r="AF151" i="15"/>
  <c r="AG150" i="15"/>
  <c r="AG123" i="15"/>
  <c r="AF124" i="15"/>
  <c r="AF99" i="15"/>
  <c r="AG98" i="15"/>
  <c r="O105" i="12"/>
  <c r="B119" i="12" s="1"/>
  <c r="I113" i="12"/>
  <c r="AF73" i="15"/>
  <c r="AG72" i="15"/>
  <c r="L113" i="12"/>
  <c r="P118" i="12"/>
  <c r="Q118" i="12" s="1"/>
  <c r="P105" i="12"/>
  <c r="Q105" i="12" s="1"/>
  <c r="P63" i="12"/>
  <c r="M70" i="12"/>
  <c r="P62" i="12"/>
  <c r="O62" i="12"/>
  <c r="P67" i="12"/>
  <c r="P69" i="12"/>
  <c r="Q69" i="12" s="1"/>
  <c r="O67" i="12"/>
  <c r="P65" i="12"/>
  <c r="Q64" i="12"/>
  <c r="O66" i="12"/>
  <c r="Q66" i="12"/>
  <c r="D18" i="16" l="1"/>
  <c r="I112" i="33"/>
  <c r="D23" i="15"/>
  <c r="G81" i="11"/>
  <c r="P107" i="12"/>
  <c r="Q107" i="12" s="1"/>
  <c r="E122" i="12"/>
  <c r="F122" i="12" s="1"/>
  <c r="B78" i="26" s="1"/>
  <c r="C78" i="26" s="1"/>
  <c r="E119" i="12"/>
  <c r="F119" i="12" s="1"/>
  <c r="B84" i="26"/>
  <c r="C84" i="26" s="1"/>
  <c r="B83" i="26"/>
  <c r="C83" i="26" s="1"/>
  <c r="B85" i="26"/>
  <c r="C85" i="26" s="1"/>
  <c r="E121" i="12"/>
  <c r="F121" i="12" s="1"/>
  <c r="B77" i="26" s="1"/>
  <c r="C77" i="26" s="1"/>
  <c r="D126" i="12"/>
  <c r="D125" i="12"/>
  <c r="D183" i="13"/>
  <c r="D187" i="13"/>
  <c r="D171" i="13"/>
  <c r="D175" i="13"/>
  <c r="D179" i="13"/>
  <c r="D186" i="13"/>
  <c r="D169" i="13"/>
  <c r="D172" i="13"/>
  <c r="D176" i="13"/>
  <c r="D180" i="13"/>
  <c r="D185" i="13"/>
  <c r="D182" i="13"/>
  <c r="D173" i="13"/>
  <c r="D177" i="13"/>
  <c r="D184" i="13"/>
  <c r="D188" i="13"/>
  <c r="D170" i="13"/>
  <c r="D174" i="13"/>
  <c r="D178" i="13"/>
  <c r="F113" i="12"/>
  <c r="F59" i="26"/>
  <c r="G59" i="26" s="1"/>
  <c r="G69" i="26" s="1"/>
  <c r="G106" i="12"/>
  <c r="J106" i="12" s="1"/>
  <c r="P112" i="12"/>
  <c r="Q112" i="12" s="1"/>
  <c r="P111" i="12"/>
  <c r="Q111" i="12" s="1"/>
  <c r="O111" i="12"/>
  <c r="B123" i="12" s="1"/>
  <c r="AF152" i="15"/>
  <c r="AG151" i="15"/>
  <c r="AF125" i="15"/>
  <c r="AG124" i="15"/>
  <c r="AF100" i="15"/>
  <c r="AG100" i="15" s="1"/>
  <c r="AG99" i="15"/>
  <c r="AF74" i="15"/>
  <c r="AG74" i="15" s="1"/>
  <c r="AG73" i="15"/>
  <c r="C34" i="15"/>
  <c r="C478" i="33" s="1"/>
  <c r="Q63" i="12"/>
  <c r="O63" i="12"/>
  <c r="O68" i="12"/>
  <c r="B78" i="12"/>
  <c r="B79" i="12"/>
  <c r="Q67" i="12"/>
  <c r="N70" i="12"/>
  <c r="Q62" i="12"/>
  <c r="P70" i="12"/>
  <c r="Q65" i="12"/>
  <c r="O65" i="12"/>
  <c r="O69" i="12"/>
  <c r="D133" i="15" l="1"/>
  <c r="D467" i="33"/>
  <c r="M23" i="15"/>
  <c r="C409" i="33" s="1"/>
  <c r="D81" i="15"/>
  <c r="E23" i="15"/>
  <c r="E467" i="33" s="1"/>
  <c r="D107" i="15"/>
  <c r="E107" i="15" s="1"/>
  <c r="G107" i="15" s="1"/>
  <c r="O108" i="15" s="1"/>
  <c r="D55" i="15"/>
  <c r="E55" i="15" s="1"/>
  <c r="G55" i="15" s="1"/>
  <c r="O56" i="15" s="1"/>
  <c r="D20" i="16"/>
  <c r="I122" i="33"/>
  <c r="G82" i="11"/>
  <c r="G344" i="33" s="1"/>
  <c r="AG152" i="15"/>
  <c r="H121" i="12"/>
  <c r="I121" i="12" s="1"/>
  <c r="E123" i="12"/>
  <c r="F123" i="12" s="1"/>
  <c r="B79" i="26" s="1"/>
  <c r="C79" i="26" s="1"/>
  <c r="G121" i="12"/>
  <c r="H122" i="12"/>
  <c r="I122" i="12" s="1"/>
  <c r="E125" i="12"/>
  <c r="F125" i="12" s="1"/>
  <c r="B81" i="26" s="1"/>
  <c r="C81" i="26" s="1"/>
  <c r="M106" i="12"/>
  <c r="P106" i="12" s="1"/>
  <c r="P113" i="12" s="1"/>
  <c r="E126" i="12"/>
  <c r="F126" i="12" s="1"/>
  <c r="B82" i="26" s="1"/>
  <c r="C82" i="26" s="1"/>
  <c r="E78" i="12"/>
  <c r="F78" i="12" s="1"/>
  <c r="F42" i="26" s="1"/>
  <c r="G42" i="26" s="1"/>
  <c r="E79" i="12"/>
  <c r="F79" i="12" s="1"/>
  <c r="F43" i="26" s="1"/>
  <c r="G43" i="26" s="1"/>
  <c r="J113" i="12"/>
  <c r="G113" i="12"/>
  <c r="D218" i="13"/>
  <c r="G122" i="12"/>
  <c r="D168" i="13"/>
  <c r="D181" i="13"/>
  <c r="H119" i="12"/>
  <c r="I119" i="12" s="1"/>
  <c r="B75" i="26"/>
  <c r="C75" i="26" s="1"/>
  <c r="O112" i="12"/>
  <c r="B124" i="12" s="1"/>
  <c r="E133" i="15"/>
  <c r="G133" i="15" s="1"/>
  <c r="O134" i="15" s="1"/>
  <c r="E81" i="15"/>
  <c r="G81" i="15" s="1"/>
  <c r="O82" i="15" s="1"/>
  <c r="O107" i="12"/>
  <c r="AF126" i="15"/>
  <c r="AG126" i="15" s="1"/>
  <c r="AG125" i="15"/>
  <c r="G119" i="12"/>
  <c r="B132" i="12"/>
  <c r="B77" i="12"/>
  <c r="B76" i="12"/>
  <c r="Q70" i="12"/>
  <c r="C351" i="33" s="1"/>
  <c r="B80" i="12"/>
  <c r="B81" i="12"/>
  <c r="O70" i="12"/>
  <c r="G23" i="15" l="1"/>
  <c r="G467" i="33" s="1"/>
  <c r="D21" i="16"/>
  <c r="I125" i="33" s="1"/>
  <c r="I124" i="33"/>
  <c r="E138" i="11"/>
  <c r="E7" i="16"/>
  <c r="J111" i="33" s="1"/>
  <c r="M113" i="12"/>
  <c r="J119" i="12"/>
  <c r="D83" i="26" s="1"/>
  <c r="E83" i="26" s="1"/>
  <c r="N106" i="12"/>
  <c r="N113" i="12" s="1"/>
  <c r="E124" i="12"/>
  <c r="F124" i="12" s="1"/>
  <c r="E132" i="12"/>
  <c r="F132" i="12" s="1"/>
  <c r="F74" i="26" s="1"/>
  <c r="G74" i="26" s="1"/>
  <c r="M119" i="12"/>
  <c r="D85" i="26"/>
  <c r="E85" i="26" s="1"/>
  <c r="E81" i="12"/>
  <c r="F81" i="12" s="1"/>
  <c r="F45" i="26" s="1"/>
  <c r="G45" i="26" s="1"/>
  <c r="E77" i="12"/>
  <c r="F77" i="12" s="1"/>
  <c r="F41" i="26" s="1"/>
  <c r="G41" i="26" s="1"/>
  <c r="E80" i="12"/>
  <c r="F80" i="12" s="1"/>
  <c r="F44" i="26" s="1"/>
  <c r="G44" i="26" s="1"/>
  <c r="E76" i="12"/>
  <c r="F76" i="12" s="1"/>
  <c r="F40" i="26" s="1"/>
  <c r="F50" i="26"/>
  <c r="G50" i="26" s="1"/>
  <c r="F49" i="26"/>
  <c r="G49" i="26" s="1"/>
  <c r="D82" i="12"/>
  <c r="E82" i="12" s="1"/>
  <c r="F48" i="26"/>
  <c r="G48" i="26" s="1"/>
  <c r="D83" i="12"/>
  <c r="E83" i="12" s="1"/>
  <c r="Q106" i="12"/>
  <c r="Q113" i="12" s="1"/>
  <c r="B134" i="15"/>
  <c r="B108" i="15"/>
  <c r="B82" i="15"/>
  <c r="B56" i="15"/>
  <c r="D219" i="13"/>
  <c r="E183" i="13"/>
  <c r="E187" i="13"/>
  <c r="E171" i="13"/>
  <c r="E175" i="13"/>
  <c r="E179" i="13"/>
  <c r="E186" i="13"/>
  <c r="E169" i="13"/>
  <c r="E172" i="13"/>
  <c r="E176" i="13"/>
  <c r="E180" i="13"/>
  <c r="E185" i="13"/>
  <c r="E182" i="13"/>
  <c r="E173" i="13"/>
  <c r="E177" i="13"/>
  <c r="E184" i="13"/>
  <c r="E188" i="13"/>
  <c r="E170" i="13"/>
  <c r="E174" i="13"/>
  <c r="E178" i="13"/>
  <c r="H123" i="12"/>
  <c r="I123" i="12" s="1"/>
  <c r="G126" i="12"/>
  <c r="J124" i="12" s="1"/>
  <c r="H126" i="12"/>
  <c r="I126" i="12" s="1"/>
  <c r="H125" i="12"/>
  <c r="I125" i="12" s="1"/>
  <c r="B84" i="12"/>
  <c r="H79" i="12"/>
  <c r="G78" i="12"/>
  <c r="H78" i="12"/>
  <c r="O24" i="15" l="1"/>
  <c r="E8" i="16"/>
  <c r="E18" i="16" s="1"/>
  <c r="G40" i="26"/>
  <c r="J112" i="33"/>
  <c r="D24" i="15"/>
  <c r="D108" i="15" s="1"/>
  <c r="I81" i="11"/>
  <c r="N119" i="12"/>
  <c r="O106" i="12"/>
  <c r="B120" i="12" s="1"/>
  <c r="L126" i="12"/>
  <c r="M126" i="12" s="1"/>
  <c r="D84" i="26"/>
  <c r="E84" i="26" s="1"/>
  <c r="L125" i="12"/>
  <c r="M125" i="12" s="1"/>
  <c r="N125" i="12" s="1"/>
  <c r="D81" i="26" s="1"/>
  <c r="E81" i="26" s="1"/>
  <c r="H59" i="26"/>
  <c r="I59" i="26" s="1"/>
  <c r="I69" i="26" s="1"/>
  <c r="H124" i="12"/>
  <c r="I124" i="12" s="1"/>
  <c r="M124" i="12"/>
  <c r="N124" i="12" s="1"/>
  <c r="D80" i="26" s="1"/>
  <c r="E80" i="26" s="1"/>
  <c r="E120" i="12"/>
  <c r="F120" i="12" s="1"/>
  <c r="F83" i="12"/>
  <c r="F47" i="26" s="1"/>
  <c r="G47" i="26" s="1"/>
  <c r="F82" i="12"/>
  <c r="E168" i="13"/>
  <c r="E181" i="13"/>
  <c r="O113" i="12"/>
  <c r="B127" i="12"/>
  <c r="B80" i="26"/>
  <c r="C80" i="26" s="1"/>
  <c r="O119" i="12"/>
  <c r="G123" i="12"/>
  <c r="J121" i="12" s="1"/>
  <c r="G125" i="12"/>
  <c r="J123" i="12" s="1"/>
  <c r="G132" i="12"/>
  <c r="H82" i="12"/>
  <c r="I82" i="12" s="1"/>
  <c r="G79" i="12"/>
  <c r="H77" i="12"/>
  <c r="G77" i="12"/>
  <c r="G76" i="12"/>
  <c r="H80" i="12"/>
  <c r="H76" i="12"/>
  <c r="G81" i="12"/>
  <c r="H81" i="12"/>
  <c r="I79" i="12"/>
  <c r="I78" i="12"/>
  <c r="D134" i="15" l="1"/>
  <c r="D468" i="33"/>
  <c r="M24" i="15"/>
  <c r="C410" i="33" s="1"/>
  <c r="D82" i="15"/>
  <c r="D56" i="15"/>
  <c r="E56" i="15" s="1"/>
  <c r="G56" i="15" s="1"/>
  <c r="O57" i="15" s="1"/>
  <c r="E20" i="16"/>
  <c r="J122" i="33"/>
  <c r="E218" i="13"/>
  <c r="E219" i="13" s="1"/>
  <c r="I82" i="11"/>
  <c r="G345" i="33" s="1"/>
  <c r="L127" i="12"/>
  <c r="E127" i="12"/>
  <c r="M123" i="12"/>
  <c r="N123" i="12" s="1"/>
  <c r="N126" i="12"/>
  <c r="D82" i="26" s="1"/>
  <c r="E82" i="26" s="1"/>
  <c r="M121" i="12"/>
  <c r="N121" i="12" s="1"/>
  <c r="D77" i="26" s="1"/>
  <c r="E77" i="26" s="1"/>
  <c r="P126" i="12"/>
  <c r="Q126" i="12" s="1"/>
  <c r="B83" i="15"/>
  <c r="B57" i="15"/>
  <c r="B135" i="15"/>
  <c r="G124" i="12"/>
  <c r="J122" i="12" s="1"/>
  <c r="O125" i="12"/>
  <c r="B137" i="12" s="1"/>
  <c r="H120" i="12"/>
  <c r="I120" i="12" s="1"/>
  <c r="P119" i="12"/>
  <c r="Q119" i="12" s="1"/>
  <c r="D75" i="26"/>
  <c r="E75" i="26" s="1"/>
  <c r="F46" i="26"/>
  <c r="P124" i="12"/>
  <c r="Q124" i="12" s="1"/>
  <c r="O124" i="12"/>
  <c r="B136" i="12" s="1"/>
  <c r="P125" i="12"/>
  <c r="Q125" i="12" s="1"/>
  <c r="H132" i="12"/>
  <c r="I132" i="12" s="1"/>
  <c r="J132" i="12"/>
  <c r="J76" i="12"/>
  <c r="J77" i="12"/>
  <c r="I77" i="12"/>
  <c r="G83" i="12"/>
  <c r="E84" i="12"/>
  <c r="H83" i="12"/>
  <c r="I83" i="12" s="1"/>
  <c r="J79" i="12"/>
  <c r="I76" i="12"/>
  <c r="I80" i="12"/>
  <c r="I81" i="12"/>
  <c r="G80" i="12"/>
  <c r="I14" i="12"/>
  <c r="C342" i="33" s="1"/>
  <c r="G46" i="26" l="1"/>
  <c r="G51" i="26" s="1"/>
  <c r="J395" i="33" s="1"/>
  <c r="F51" i="26"/>
  <c r="H395" i="33" s="1"/>
  <c r="E21" i="16"/>
  <c r="J125" i="33" s="1"/>
  <c r="J124" i="33"/>
  <c r="C80" i="11"/>
  <c r="D25" i="15"/>
  <c r="D109" i="15" s="1"/>
  <c r="F7" i="16"/>
  <c r="B109" i="15"/>
  <c r="C82" i="11"/>
  <c r="G342" i="33" s="1"/>
  <c r="M132" i="12"/>
  <c r="N132" i="12" s="1"/>
  <c r="H74" i="26" s="1"/>
  <c r="I74" i="26" s="1"/>
  <c r="M122" i="12"/>
  <c r="N122" i="12" s="1"/>
  <c r="O126" i="12"/>
  <c r="B138" i="12" s="1"/>
  <c r="E136" i="12"/>
  <c r="F136" i="12" s="1"/>
  <c r="F78" i="26" s="1"/>
  <c r="G78" i="26" s="1"/>
  <c r="E137" i="12"/>
  <c r="F137" i="12" s="1"/>
  <c r="M79" i="12"/>
  <c r="N79" i="12" s="1"/>
  <c r="H43" i="26" s="1"/>
  <c r="I43" i="26" s="1"/>
  <c r="M76" i="12"/>
  <c r="N76" i="12" s="1"/>
  <c r="H40" i="26" s="1"/>
  <c r="H48" i="26"/>
  <c r="I48" i="26" s="1"/>
  <c r="L83" i="12"/>
  <c r="M83" i="12" s="1"/>
  <c r="L82" i="12"/>
  <c r="M82" i="12" s="1"/>
  <c r="H50" i="26"/>
  <c r="I50" i="26" s="1"/>
  <c r="H49" i="26"/>
  <c r="I49" i="26" s="1"/>
  <c r="M77" i="12"/>
  <c r="N77" i="12" s="1"/>
  <c r="H41" i="26" s="1"/>
  <c r="I41" i="26" s="1"/>
  <c r="D57" i="15"/>
  <c r="E57" i="15" s="1"/>
  <c r="G57" i="15" s="1"/>
  <c r="O58" i="15" s="1"/>
  <c r="D83" i="15"/>
  <c r="E83" i="15" s="1"/>
  <c r="G83" i="15" s="1"/>
  <c r="O84" i="15" s="1"/>
  <c r="P122" i="12"/>
  <c r="Q122" i="12" s="1"/>
  <c r="B76" i="26"/>
  <c r="C76" i="26" s="1"/>
  <c r="C86" i="26" s="1"/>
  <c r="G120" i="12"/>
  <c r="F127" i="12"/>
  <c r="I127" i="12"/>
  <c r="H127" i="12"/>
  <c r="O123" i="12"/>
  <c r="B135" i="12" s="1"/>
  <c r="D79" i="26"/>
  <c r="E79" i="26" s="1"/>
  <c r="G82" i="12"/>
  <c r="J80" i="12" s="1"/>
  <c r="P123" i="12"/>
  <c r="Q123" i="12" s="1"/>
  <c r="E24" i="15"/>
  <c r="E108" i="15"/>
  <c r="G108" i="15" s="1"/>
  <c r="O109" i="15" s="1"/>
  <c r="E134" i="15"/>
  <c r="G134" i="15" s="1"/>
  <c r="O135" i="15" s="1"/>
  <c r="E82" i="15"/>
  <c r="G82" i="15" s="1"/>
  <c r="O83" i="15" s="1"/>
  <c r="P121" i="12"/>
  <c r="Q121" i="12" s="1"/>
  <c r="O121" i="12"/>
  <c r="H84" i="12"/>
  <c r="F84" i="12"/>
  <c r="J78" i="12"/>
  <c r="J81" i="12"/>
  <c r="E109" i="15" l="1"/>
  <c r="G109" i="15" s="1"/>
  <c r="O110" i="15" s="1"/>
  <c r="I40" i="26"/>
  <c r="D135" i="15"/>
  <c r="E135" i="15" s="1"/>
  <c r="G135" i="15" s="1"/>
  <c r="O136" i="15" s="1"/>
  <c r="E25" i="15"/>
  <c r="D469" i="33"/>
  <c r="M25" i="15"/>
  <c r="C411" i="33" s="1"/>
  <c r="G24" i="15"/>
  <c r="G468" i="33" s="1"/>
  <c r="E468" i="33"/>
  <c r="F8" i="16"/>
  <c r="K111" i="33"/>
  <c r="H137" i="12"/>
  <c r="I137" i="12" s="1"/>
  <c r="F79" i="26"/>
  <c r="G79" i="26" s="1"/>
  <c r="G137" i="12"/>
  <c r="J135" i="12" s="1"/>
  <c r="M135" i="12" s="1"/>
  <c r="N135" i="12" s="1"/>
  <c r="E135" i="12"/>
  <c r="F135" i="12" s="1"/>
  <c r="F77" i="26" s="1"/>
  <c r="G77" i="26" s="1"/>
  <c r="E138" i="12"/>
  <c r="H138" i="12" s="1"/>
  <c r="I138" i="12" s="1"/>
  <c r="G84" i="12"/>
  <c r="M78" i="12"/>
  <c r="N78" i="12" s="1"/>
  <c r="H42" i="26" s="1"/>
  <c r="I42" i="26" s="1"/>
  <c r="M81" i="12"/>
  <c r="N81" i="12" s="1"/>
  <c r="H45" i="26" s="1"/>
  <c r="I45" i="26" s="1"/>
  <c r="M80" i="12"/>
  <c r="N80" i="12" s="1"/>
  <c r="H44" i="26" s="1"/>
  <c r="I44" i="26" s="1"/>
  <c r="N82" i="12"/>
  <c r="N83" i="12"/>
  <c r="B239" i="13"/>
  <c r="B238" i="13"/>
  <c r="B242" i="13"/>
  <c r="B236" i="13"/>
  <c r="B223" i="13"/>
  <c r="B222" i="13" s="1"/>
  <c r="B241" i="13"/>
  <c r="B240" i="13"/>
  <c r="B237" i="13"/>
  <c r="B272" i="13"/>
  <c r="J120" i="12"/>
  <c r="G127" i="12"/>
  <c r="O122" i="12"/>
  <c r="B133" i="12" s="1"/>
  <c r="D78" i="26"/>
  <c r="E78" i="26" s="1"/>
  <c r="H136" i="12"/>
  <c r="I136" i="12" s="1"/>
  <c r="P83" i="12"/>
  <c r="Q83" i="12" s="1"/>
  <c r="G136" i="12"/>
  <c r="P132" i="12"/>
  <c r="Q132" i="12" s="1"/>
  <c r="O132" i="12"/>
  <c r="P77" i="12"/>
  <c r="Q77" i="12" s="1"/>
  <c r="P82" i="12"/>
  <c r="Q82" i="12" s="1"/>
  <c r="L84" i="12"/>
  <c r="I84" i="12"/>
  <c r="C352" i="33" s="1"/>
  <c r="O79" i="12"/>
  <c r="J84" i="12"/>
  <c r="P79" i="12"/>
  <c r="P76" i="12"/>
  <c r="O76" i="12"/>
  <c r="O77" i="12"/>
  <c r="O25" i="15" l="1"/>
  <c r="G25" i="15"/>
  <c r="E469" i="33"/>
  <c r="F18" i="16"/>
  <c r="K112" i="33"/>
  <c r="G7" i="16"/>
  <c r="L111" i="33" s="1"/>
  <c r="G138" i="11"/>
  <c r="F138" i="12"/>
  <c r="F80" i="26" s="1"/>
  <c r="G80" i="26" s="1"/>
  <c r="E133" i="12"/>
  <c r="F85" i="26"/>
  <c r="G85" i="26" s="1"/>
  <c r="F84" i="26"/>
  <c r="G84" i="26" s="1"/>
  <c r="F83" i="26"/>
  <c r="G83" i="26" s="1"/>
  <c r="F133" i="12"/>
  <c r="M120" i="12"/>
  <c r="N120" i="12" s="1"/>
  <c r="D140" i="12"/>
  <c r="D139" i="12"/>
  <c r="B34" i="15"/>
  <c r="B478" i="33" s="1"/>
  <c r="B58" i="15"/>
  <c r="B66" i="15" s="1"/>
  <c r="B84" i="15"/>
  <c r="B92" i="15" s="1"/>
  <c r="B136" i="15"/>
  <c r="B144" i="15" s="1"/>
  <c r="B110" i="15"/>
  <c r="B118" i="15" s="1"/>
  <c r="G8" i="16"/>
  <c r="P135" i="12"/>
  <c r="Q135" i="12" s="1"/>
  <c r="B235" i="13"/>
  <c r="B273" i="13" s="1"/>
  <c r="H135" i="12"/>
  <c r="I135" i="12" s="1"/>
  <c r="O135" i="12"/>
  <c r="H77" i="26"/>
  <c r="I77" i="26" s="1"/>
  <c r="G135" i="12"/>
  <c r="J127" i="12"/>
  <c r="H47" i="26"/>
  <c r="I47" i="26" s="1"/>
  <c r="H46" i="26"/>
  <c r="I46" i="26" s="1"/>
  <c r="B146" i="12"/>
  <c r="P80" i="12"/>
  <c r="Q80" i="12" s="1"/>
  <c r="Q79" i="12"/>
  <c r="P81" i="12"/>
  <c r="P78" i="12"/>
  <c r="M84" i="12"/>
  <c r="Q76" i="12"/>
  <c r="H51" i="26" l="1"/>
  <c r="H396" i="33" s="1"/>
  <c r="G469" i="33"/>
  <c r="O26" i="15"/>
  <c r="G18" i="16"/>
  <c r="L112" i="33"/>
  <c r="F20" i="16"/>
  <c r="K122" i="33"/>
  <c r="D26" i="15"/>
  <c r="E26" i="15" s="1"/>
  <c r="G138" i="12"/>
  <c r="J136" i="12" s="1"/>
  <c r="M136" i="12" s="1"/>
  <c r="P136" i="12" s="1"/>
  <c r="Q136" i="12" s="1"/>
  <c r="E146" i="12"/>
  <c r="F146" i="12" s="1"/>
  <c r="B91" i="26" s="1"/>
  <c r="C91" i="26" s="1"/>
  <c r="E139" i="12"/>
  <c r="F139" i="12" s="1"/>
  <c r="F81" i="26" s="1"/>
  <c r="G81" i="26" s="1"/>
  <c r="E140" i="12"/>
  <c r="F140" i="12" s="1"/>
  <c r="F75" i="26"/>
  <c r="G75" i="26" s="1"/>
  <c r="H133" i="12"/>
  <c r="I133" i="12" s="1"/>
  <c r="O83" i="12"/>
  <c r="O82" i="12"/>
  <c r="G133" i="12"/>
  <c r="J133" i="12" s="1"/>
  <c r="O120" i="12"/>
  <c r="P120" i="12"/>
  <c r="Q120" i="12" s="1"/>
  <c r="M127" i="12"/>
  <c r="I51" i="26"/>
  <c r="J396" i="33" s="1"/>
  <c r="J397" i="33" s="1"/>
  <c r="O80" i="12"/>
  <c r="P84" i="12"/>
  <c r="O78" i="12"/>
  <c r="N84" i="12"/>
  <c r="Q78" i="12"/>
  <c r="Q81" i="12"/>
  <c r="O81" i="12"/>
  <c r="D58" i="15" l="1"/>
  <c r="E58" i="15" s="1"/>
  <c r="G58" i="15" s="1"/>
  <c r="O59" i="15" s="1"/>
  <c r="M26" i="15"/>
  <c r="C412" i="33" s="1"/>
  <c r="D470" i="33"/>
  <c r="G26" i="15"/>
  <c r="G470" i="33" s="1"/>
  <c r="E470" i="33"/>
  <c r="D136" i="15"/>
  <c r="E136" i="15" s="1"/>
  <c r="G136" i="15" s="1"/>
  <c r="O137" i="15" s="1"/>
  <c r="D110" i="15"/>
  <c r="E110" i="15" s="1"/>
  <c r="G110" i="15" s="1"/>
  <c r="O111" i="15" s="1"/>
  <c r="D84" i="15"/>
  <c r="F21" i="16"/>
  <c r="K125" i="33" s="1"/>
  <c r="K124" i="33"/>
  <c r="G20" i="16"/>
  <c r="L122" i="33"/>
  <c r="N136" i="12"/>
  <c r="H78" i="26" s="1"/>
  <c r="I78" i="26" s="1"/>
  <c r="M133" i="12"/>
  <c r="H85" i="26"/>
  <c r="I85" i="26" s="1"/>
  <c r="H84" i="26"/>
  <c r="I84" i="26" s="1"/>
  <c r="H83" i="26"/>
  <c r="N133" i="12"/>
  <c r="H75" i="26" s="1"/>
  <c r="I75" i="26" s="1"/>
  <c r="L140" i="12"/>
  <c r="L139" i="12"/>
  <c r="I83" i="26"/>
  <c r="H139" i="12"/>
  <c r="I139" i="12" s="1"/>
  <c r="H140" i="12"/>
  <c r="I140" i="12" s="1"/>
  <c r="F82" i="26"/>
  <c r="G82" i="26" s="1"/>
  <c r="G140" i="12"/>
  <c r="J138" i="12" s="1"/>
  <c r="G139" i="12"/>
  <c r="J137" i="12" s="1"/>
  <c r="B134" i="12"/>
  <c r="O127" i="12"/>
  <c r="Q127" i="12"/>
  <c r="P127" i="12"/>
  <c r="D76" i="26"/>
  <c r="E76" i="26" s="1"/>
  <c r="E86" i="26" s="1"/>
  <c r="N127" i="12"/>
  <c r="G146" i="12"/>
  <c r="H146" i="12"/>
  <c r="I146" i="12" s="1"/>
  <c r="Q84" i="12"/>
  <c r="C353" i="33" s="1"/>
  <c r="O84" i="12"/>
  <c r="AA16" i="15"/>
  <c r="E84" i="15" l="1"/>
  <c r="G84" i="15" s="1"/>
  <c r="O85" i="15" s="1"/>
  <c r="O27" i="15"/>
  <c r="G21" i="16"/>
  <c r="L125" i="33" s="1"/>
  <c r="L124" i="33"/>
  <c r="I138" i="11"/>
  <c r="O136" i="12"/>
  <c r="C272" i="13"/>
  <c r="E110" i="11"/>
  <c r="E134" i="12"/>
  <c r="F134" i="12" s="1"/>
  <c r="M137" i="12"/>
  <c r="N137" i="12" s="1"/>
  <c r="H79" i="26" s="1"/>
  <c r="I79" i="26" s="1"/>
  <c r="M138" i="12"/>
  <c r="N138" i="12" s="1"/>
  <c r="H80" i="26" s="1"/>
  <c r="I80" i="26" s="1"/>
  <c r="M139" i="12"/>
  <c r="N139" i="12" s="1"/>
  <c r="H81" i="26" s="1"/>
  <c r="I81" i="26" s="1"/>
  <c r="M140" i="12"/>
  <c r="N140" i="12" s="1"/>
  <c r="O133" i="12"/>
  <c r="B147" i="12" s="1"/>
  <c r="P133" i="12"/>
  <c r="Q133" i="12" s="1"/>
  <c r="L141" i="12"/>
  <c r="C236" i="13"/>
  <c r="C241" i="13"/>
  <c r="C239" i="13"/>
  <c r="C242" i="13"/>
  <c r="C238" i="13"/>
  <c r="C223" i="13"/>
  <c r="C222" i="13" s="1"/>
  <c r="C237" i="13"/>
  <c r="C240" i="13"/>
  <c r="B141" i="12"/>
  <c r="J146" i="12"/>
  <c r="E111" i="11" l="1"/>
  <c r="G347" i="33" s="1"/>
  <c r="E147" i="12"/>
  <c r="B102" i="26"/>
  <c r="C102" i="26" s="1"/>
  <c r="B101" i="26"/>
  <c r="C101" i="26" s="1"/>
  <c r="B100" i="26"/>
  <c r="C100" i="26" s="1"/>
  <c r="F147" i="12"/>
  <c r="B92" i="26" s="1"/>
  <c r="C92" i="26" s="1"/>
  <c r="P139" i="12"/>
  <c r="Q139" i="12" s="1"/>
  <c r="H82" i="26"/>
  <c r="I82" i="26" s="1"/>
  <c r="M146" i="12"/>
  <c r="N146" i="12" s="1"/>
  <c r="D91" i="26" s="1"/>
  <c r="E91" i="26" s="1"/>
  <c r="O139" i="12"/>
  <c r="B151" i="12" s="1"/>
  <c r="O140" i="12"/>
  <c r="B152" i="12" s="1"/>
  <c r="P140" i="12"/>
  <c r="Q140" i="12" s="1"/>
  <c r="D154" i="12"/>
  <c r="D153" i="12"/>
  <c r="C235" i="13"/>
  <c r="C273" i="13" s="1"/>
  <c r="D27" i="15" s="1"/>
  <c r="O137" i="12"/>
  <c r="B149" i="12" s="1"/>
  <c r="P137" i="12"/>
  <c r="Q137" i="12" s="1"/>
  <c r="O138" i="12"/>
  <c r="B150" i="12" s="1"/>
  <c r="P138" i="12"/>
  <c r="Q138" i="12" s="1"/>
  <c r="G134" i="12"/>
  <c r="E141" i="12"/>
  <c r="H134" i="12"/>
  <c r="I134" i="12" s="1"/>
  <c r="AG6" i="15"/>
  <c r="D111" i="15" l="1"/>
  <c r="E111" i="15" s="1"/>
  <c r="G111" i="15" s="1"/>
  <c r="O112" i="15" s="1"/>
  <c r="D85" i="15"/>
  <c r="D137" i="15"/>
  <c r="E137" i="15" s="1"/>
  <c r="G137" i="15" s="1"/>
  <c r="O138" i="15" s="1"/>
  <c r="D471" i="33"/>
  <c r="M27" i="15"/>
  <c r="C413" i="33" s="1"/>
  <c r="D59" i="15"/>
  <c r="E59" i="15" s="1"/>
  <c r="G59" i="15" s="1"/>
  <c r="O60" i="15" s="1"/>
  <c r="E27" i="15"/>
  <c r="E150" i="12"/>
  <c r="F150" i="12" s="1"/>
  <c r="B95" i="26" s="1"/>
  <c r="C95" i="26" s="1"/>
  <c r="E154" i="12"/>
  <c r="F154" i="12" s="1"/>
  <c r="B99" i="26" s="1"/>
  <c r="C99" i="26" s="1"/>
  <c r="E151" i="12"/>
  <c r="F151" i="12" s="1"/>
  <c r="B96" i="26" s="1"/>
  <c r="C96" i="26" s="1"/>
  <c r="E149" i="12"/>
  <c r="F149" i="12" s="1"/>
  <c r="B94" i="26" s="1"/>
  <c r="C94" i="26" s="1"/>
  <c r="E153" i="12"/>
  <c r="F153" i="12" s="1"/>
  <c r="B98" i="26" s="1"/>
  <c r="C98" i="26" s="1"/>
  <c r="E152" i="12"/>
  <c r="I141" i="12"/>
  <c r="H141" i="12"/>
  <c r="G141" i="12"/>
  <c r="J134" i="12"/>
  <c r="F76" i="26"/>
  <c r="G76" i="26" s="1"/>
  <c r="G86" i="26" s="1"/>
  <c r="F141" i="12"/>
  <c r="O146" i="12"/>
  <c r="D155" i="12"/>
  <c r="AF7" i="15"/>
  <c r="AG7" i="15" s="1"/>
  <c r="G27" i="15" l="1"/>
  <c r="E471" i="33"/>
  <c r="E85" i="15"/>
  <c r="G85" i="15" s="1"/>
  <c r="O86" i="15" s="1"/>
  <c r="D92" i="15"/>
  <c r="D272" i="13"/>
  <c r="G110" i="11"/>
  <c r="G151" i="12"/>
  <c r="J149" i="12" s="1"/>
  <c r="H151" i="12"/>
  <c r="I151" i="12" s="1"/>
  <c r="M134" i="12"/>
  <c r="N134" i="12" s="1"/>
  <c r="F152" i="12"/>
  <c r="B97" i="26" s="1"/>
  <c r="C97" i="26" s="1"/>
  <c r="H152" i="12"/>
  <c r="I152" i="12" s="1"/>
  <c r="D242" i="13"/>
  <c r="D238" i="13"/>
  <c r="D241" i="13"/>
  <c r="D223" i="13"/>
  <c r="D222" i="13" s="1"/>
  <c r="D236" i="13"/>
  <c r="D240" i="13"/>
  <c r="D237" i="13"/>
  <c r="D239" i="13"/>
  <c r="H149" i="12"/>
  <c r="I149" i="12" s="1"/>
  <c r="G149" i="12"/>
  <c r="G150" i="12"/>
  <c r="H150" i="12"/>
  <c r="I150" i="12" s="1"/>
  <c r="J141" i="12"/>
  <c r="G153" i="12"/>
  <c r="J151" i="12" s="1"/>
  <c r="H154" i="12"/>
  <c r="I154" i="12" s="1"/>
  <c r="H153" i="12"/>
  <c r="I153" i="12" s="1"/>
  <c r="G154" i="12"/>
  <c r="J152" i="12" s="1"/>
  <c r="P146" i="12"/>
  <c r="Q146" i="12" s="1"/>
  <c r="G147" i="12"/>
  <c r="H147" i="12"/>
  <c r="I147" i="12" s="1"/>
  <c r="AF8" i="15"/>
  <c r="AG8" i="15" s="1"/>
  <c r="G471" i="33" l="1"/>
  <c r="O28" i="15"/>
  <c r="G111" i="11"/>
  <c r="G348" i="33" s="1"/>
  <c r="G152" i="12"/>
  <c r="J150" i="12" s="1"/>
  <c r="M150" i="12" s="1"/>
  <c r="P150" i="12" s="1"/>
  <c r="Q150" i="12" s="1"/>
  <c r="M151" i="12"/>
  <c r="N151" i="12" s="1"/>
  <c r="D96" i="26" s="1"/>
  <c r="E96" i="26" s="1"/>
  <c r="P134" i="12"/>
  <c r="Q134" i="12" s="1"/>
  <c r="Q141" i="12" s="1"/>
  <c r="M152" i="12"/>
  <c r="N152" i="12" s="1"/>
  <c r="M149" i="12"/>
  <c r="N149" i="12" s="1"/>
  <c r="D94" i="26" s="1"/>
  <c r="E94" i="26" s="1"/>
  <c r="D235" i="13"/>
  <c r="D273" i="13" s="1"/>
  <c r="O134" i="12"/>
  <c r="M141" i="12"/>
  <c r="J147" i="12"/>
  <c r="B160" i="12"/>
  <c r="AF9" i="15"/>
  <c r="I111" i="11" l="1"/>
  <c r="G349" i="33" s="1"/>
  <c r="I110" i="11"/>
  <c r="P141" i="12"/>
  <c r="N150" i="12"/>
  <c r="D95" i="26" s="1"/>
  <c r="E95" i="26" s="1"/>
  <c r="P149" i="12"/>
  <c r="Q149" i="12" s="1"/>
  <c r="O149" i="12"/>
  <c r="M147" i="12"/>
  <c r="N147" i="12" s="1"/>
  <c r="D92" i="26" s="1"/>
  <c r="E92" i="26" s="1"/>
  <c r="D102" i="26"/>
  <c r="E102" i="26" s="1"/>
  <c r="D101" i="26"/>
  <c r="E101" i="26" s="1"/>
  <c r="D100" i="26"/>
  <c r="E100" i="26" s="1"/>
  <c r="E160" i="12"/>
  <c r="F160" i="12" s="1"/>
  <c r="F91" i="26" s="1"/>
  <c r="G91" i="26" s="1"/>
  <c r="L154" i="12"/>
  <c r="L153" i="12"/>
  <c r="E223" i="13"/>
  <c r="E222" i="13" s="1"/>
  <c r="E241" i="13"/>
  <c r="E238" i="13"/>
  <c r="E239" i="13"/>
  <c r="E236" i="13"/>
  <c r="E237" i="13"/>
  <c r="E240" i="13"/>
  <c r="E242" i="13"/>
  <c r="B148" i="12"/>
  <c r="O141" i="12"/>
  <c r="H76" i="26"/>
  <c r="I76" i="26" s="1"/>
  <c r="I86" i="26" s="1"/>
  <c r="N141" i="12"/>
  <c r="P151" i="12"/>
  <c r="Q151" i="12" s="1"/>
  <c r="P152" i="12"/>
  <c r="Q152" i="12" s="1"/>
  <c r="O151" i="12"/>
  <c r="B163" i="12" s="1"/>
  <c r="AG9" i="15"/>
  <c r="AF10" i="15"/>
  <c r="AF11" i="15" s="1"/>
  <c r="E272" i="13" l="1"/>
  <c r="E163" i="12"/>
  <c r="F163" i="12" s="1"/>
  <c r="F94" i="26" s="1"/>
  <c r="G94" i="26" s="1"/>
  <c r="M154" i="12"/>
  <c r="N154" i="12" s="1"/>
  <c r="D99" i="26" s="1"/>
  <c r="E99" i="26" s="1"/>
  <c r="M153" i="12"/>
  <c r="N153" i="12" s="1"/>
  <c r="D98" i="26" s="1"/>
  <c r="E98" i="26" s="1"/>
  <c r="E148" i="12"/>
  <c r="F148" i="12" s="1"/>
  <c r="O150" i="12"/>
  <c r="E235" i="13"/>
  <c r="E273" i="13" s="1"/>
  <c r="B155" i="12"/>
  <c r="O152" i="12"/>
  <c r="B164" i="12" s="1"/>
  <c r="D97" i="26"/>
  <c r="E97" i="26" s="1"/>
  <c r="O147" i="12"/>
  <c r="L155" i="12"/>
  <c r="P147" i="12"/>
  <c r="Q147" i="12" s="1"/>
  <c r="H160" i="12"/>
  <c r="I160" i="12" s="1"/>
  <c r="AG10" i="15"/>
  <c r="AG11" i="15"/>
  <c r="AF12" i="15"/>
  <c r="B161" i="12" l="1"/>
  <c r="D168" i="12" s="1"/>
  <c r="E164" i="12"/>
  <c r="F164" i="12" s="1"/>
  <c r="H148" i="12"/>
  <c r="I148" i="12" s="1"/>
  <c r="E155" i="12"/>
  <c r="P153" i="12"/>
  <c r="Q153" i="12" s="1"/>
  <c r="H163" i="12"/>
  <c r="I163" i="12" s="1"/>
  <c r="G163" i="12"/>
  <c r="O153" i="12"/>
  <c r="B165" i="12" s="1"/>
  <c r="P154" i="12"/>
  <c r="Q154" i="12" s="1"/>
  <c r="G160" i="12"/>
  <c r="AF13" i="15"/>
  <c r="AG12" i="15"/>
  <c r="D167" i="12" l="1"/>
  <c r="F100" i="26"/>
  <c r="G100" i="26" s="1"/>
  <c r="F101" i="26"/>
  <c r="G101" i="26" s="1"/>
  <c r="F102" i="26"/>
  <c r="G102" i="26" s="1"/>
  <c r="E161" i="12"/>
  <c r="F161" i="12" s="1"/>
  <c r="F92" i="26" s="1"/>
  <c r="G92" i="26" s="1"/>
  <c r="E168" i="12"/>
  <c r="F168" i="12" s="1"/>
  <c r="E165" i="12"/>
  <c r="F165" i="12" s="1"/>
  <c r="E167" i="12"/>
  <c r="F167" i="12" s="1"/>
  <c r="H164" i="12"/>
  <c r="I164" i="12" s="1"/>
  <c r="F95" i="26"/>
  <c r="G95" i="26" s="1"/>
  <c r="G164" i="12"/>
  <c r="B93" i="26"/>
  <c r="C93" i="26" s="1"/>
  <c r="C103" i="26" s="1"/>
  <c r="F155" i="12"/>
  <c r="G148" i="12"/>
  <c r="I155" i="12"/>
  <c r="C139" i="11" s="1"/>
  <c r="H155" i="12"/>
  <c r="O154" i="12"/>
  <c r="B166" i="12" s="1"/>
  <c r="J160" i="12"/>
  <c r="AG13" i="15"/>
  <c r="AF14" i="15"/>
  <c r="B326" i="13" l="1"/>
  <c r="C140" i="11"/>
  <c r="G350" i="33" s="1"/>
  <c r="M160" i="12"/>
  <c r="N160" i="12" s="1"/>
  <c r="H91" i="26" s="1"/>
  <c r="I91" i="26" s="1"/>
  <c r="E166" i="12"/>
  <c r="F166" i="12" s="1"/>
  <c r="F97" i="26" s="1"/>
  <c r="G97" i="26" s="1"/>
  <c r="B296" i="13"/>
  <c r="B291" i="13"/>
  <c r="B294" i="13"/>
  <c r="B290" i="13"/>
  <c r="B295" i="13"/>
  <c r="B277" i="13"/>
  <c r="B276" i="13" s="1"/>
  <c r="B292" i="13"/>
  <c r="B293" i="13"/>
  <c r="G155" i="12"/>
  <c r="J148" i="12"/>
  <c r="G167" i="12"/>
  <c r="J165" i="12" s="1"/>
  <c r="F98" i="26"/>
  <c r="G98" i="26" s="1"/>
  <c r="G165" i="12"/>
  <c r="J163" i="12" s="1"/>
  <c r="F96" i="26"/>
  <c r="G96" i="26" s="1"/>
  <c r="G168" i="12"/>
  <c r="J166" i="12" s="1"/>
  <c r="F99" i="26"/>
  <c r="G99" i="26" s="1"/>
  <c r="H168" i="12"/>
  <c r="I168" i="12" s="1"/>
  <c r="H167" i="12"/>
  <c r="I167" i="12" s="1"/>
  <c r="H165" i="12"/>
  <c r="I165" i="12" s="1"/>
  <c r="H161" i="12"/>
  <c r="I161" i="12" s="1"/>
  <c r="G161" i="12"/>
  <c r="AF15" i="15"/>
  <c r="AG14" i="15"/>
  <c r="M166" i="12" l="1"/>
  <c r="N166" i="12" s="1"/>
  <c r="M148" i="12"/>
  <c r="M155" i="12" s="1"/>
  <c r="M165" i="12"/>
  <c r="N165" i="12" s="1"/>
  <c r="M163" i="12"/>
  <c r="P163" i="12" s="1"/>
  <c r="Q163" i="12" s="1"/>
  <c r="B289" i="13"/>
  <c r="B327" i="13" s="1"/>
  <c r="J155" i="12"/>
  <c r="H166" i="12"/>
  <c r="I166" i="12" s="1"/>
  <c r="J161" i="12"/>
  <c r="P160" i="12"/>
  <c r="Q160" i="12" s="1"/>
  <c r="AG15" i="15"/>
  <c r="AF16" i="15"/>
  <c r="N148" i="12" l="1"/>
  <c r="N155" i="12" s="1"/>
  <c r="P165" i="12"/>
  <c r="Q165" i="12" s="1"/>
  <c r="P148" i="12"/>
  <c r="Q148" i="12" s="1"/>
  <c r="Q155" i="12" s="1"/>
  <c r="E139" i="11" s="1"/>
  <c r="N163" i="12"/>
  <c r="O163" i="12" s="1"/>
  <c r="H102" i="26"/>
  <c r="I102" i="26" s="1"/>
  <c r="H101" i="26"/>
  <c r="I101" i="26" s="1"/>
  <c r="H100" i="26"/>
  <c r="I100" i="26" s="1"/>
  <c r="M161" i="12"/>
  <c r="N161" i="12" s="1"/>
  <c r="L168" i="12"/>
  <c r="L167" i="12"/>
  <c r="P166" i="12"/>
  <c r="Q166" i="12" s="1"/>
  <c r="H96" i="26"/>
  <c r="I96" i="26" s="1"/>
  <c r="O165" i="12"/>
  <c r="H97" i="26"/>
  <c r="I97" i="26" s="1"/>
  <c r="O166" i="12"/>
  <c r="G166" i="12"/>
  <c r="O160" i="12"/>
  <c r="AF17" i="15"/>
  <c r="AG16" i="15"/>
  <c r="E140" i="11" l="1"/>
  <c r="G351" i="33" s="1"/>
  <c r="H94" i="26"/>
  <c r="I94" i="26" s="1"/>
  <c r="P155" i="12"/>
  <c r="M167" i="12"/>
  <c r="N167" i="12" s="1"/>
  <c r="H98" i="26" s="1"/>
  <c r="I98" i="26" s="1"/>
  <c r="M168" i="12"/>
  <c r="N168" i="12" s="1"/>
  <c r="H92" i="26"/>
  <c r="I92" i="26" s="1"/>
  <c r="C277" i="13"/>
  <c r="C276" i="13" s="1"/>
  <c r="C294" i="13"/>
  <c r="C292" i="13"/>
  <c r="C295" i="13"/>
  <c r="C291" i="13"/>
  <c r="C296" i="13"/>
  <c r="C290" i="13"/>
  <c r="C293" i="13"/>
  <c r="O148" i="12"/>
  <c r="O155" i="12" s="1"/>
  <c r="D93" i="26"/>
  <c r="E93" i="26" s="1"/>
  <c r="E103" i="26" s="1"/>
  <c r="J164" i="12"/>
  <c r="L169" i="12"/>
  <c r="AG17" i="15"/>
  <c r="AF18" i="15"/>
  <c r="C326" i="13" l="1"/>
  <c r="M164" i="12"/>
  <c r="N164" i="12" s="1"/>
  <c r="H95" i="26" s="1"/>
  <c r="I95" i="26" s="1"/>
  <c r="B162" i="12"/>
  <c r="C289" i="13"/>
  <c r="C327" i="13" s="1"/>
  <c r="O168" i="12"/>
  <c r="H99" i="26"/>
  <c r="I99" i="26" s="1"/>
  <c r="P167" i="12"/>
  <c r="Q167" i="12" s="1"/>
  <c r="P168" i="12"/>
  <c r="Q168" i="12" s="1"/>
  <c r="O167" i="12"/>
  <c r="P161" i="12"/>
  <c r="Q161" i="12" s="1"/>
  <c r="O161" i="12"/>
  <c r="AF19" i="15"/>
  <c r="AG18" i="15"/>
  <c r="E162" i="12" l="1"/>
  <c r="E169" i="12" s="1"/>
  <c r="B169" i="12"/>
  <c r="P164" i="12"/>
  <c r="Q164" i="12" s="1"/>
  <c r="AG19" i="15"/>
  <c r="AF20" i="15"/>
  <c r="F162" i="12" l="1"/>
  <c r="F169" i="12" s="1"/>
  <c r="H162" i="12"/>
  <c r="I162" i="12" s="1"/>
  <c r="I169" i="12" s="1"/>
  <c r="G139" i="11" s="1"/>
  <c r="D296" i="13"/>
  <c r="D291" i="13"/>
  <c r="D294" i="13"/>
  <c r="D290" i="13"/>
  <c r="D295" i="13"/>
  <c r="D277" i="13"/>
  <c r="D276" i="13" s="1"/>
  <c r="D292" i="13"/>
  <c r="D293" i="13"/>
  <c r="G162" i="12"/>
  <c r="G169" i="12" s="1"/>
  <c r="F93" i="26"/>
  <c r="G93" i="26" s="1"/>
  <c r="G103" i="26" s="1"/>
  <c r="O164" i="12"/>
  <c r="AF21" i="15"/>
  <c r="AG20" i="15"/>
  <c r="H169" i="12" l="1"/>
  <c r="G140" i="11"/>
  <c r="G352" i="33" s="1"/>
  <c r="D326" i="13"/>
  <c r="J162" i="12"/>
  <c r="D289" i="13"/>
  <c r="D327" i="13" s="1"/>
  <c r="AG21" i="15"/>
  <c r="AF22" i="15"/>
  <c r="M162" i="12" l="1"/>
  <c r="N162" i="12" s="1"/>
  <c r="J169" i="12"/>
  <c r="AF23" i="15"/>
  <c r="AG22" i="15"/>
  <c r="P162" i="12" l="1"/>
  <c r="Q162" i="12" s="1"/>
  <c r="Q169" i="12" s="1"/>
  <c r="I139" i="11" s="1"/>
  <c r="M169" i="12"/>
  <c r="H93" i="26"/>
  <c r="I93" i="26" s="1"/>
  <c r="I103" i="26" s="1"/>
  <c r="N169" i="12"/>
  <c r="O162" i="12"/>
  <c r="O169" i="12" s="1"/>
  <c r="P169" i="12"/>
  <c r="AG23" i="15"/>
  <c r="AF24" i="15"/>
  <c r="E326" i="13" l="1"/>
  <c r="I140" i="11"/>
  <c r="G353" i="33" s="1"/>
  <c r="E290" i="13"/>
  <c r="E294" i="13"/>
  <c r="E295" i="13"/>
  <c r="E296" i="13"/>
  <c r="E293" i="13"/>
  <c r="E277" i="13"/>
  <c r="E276" i="13" s="1"/>
  <c r="E291" i="13"/>
  <c r="E292" i="13"/>
  <c r="AG24" i="15"/>
  <c r="AF25" i="15"/>
  <c r="E289" i="13" l="1"/>
  <c r="E327" i="13" s="1"/>
  <c r="AG25" i="15"/>
  <c r="AF26" i="15"/>
  <c r="AF27" i="15" l="1"/>
  <c r="AG26" i="15"/>
  <c r="AG27" i="15" l="1"/>
  <c r="AF28" i="15"/>
  <c r="AF29" i="15" l="1"/>
  <c r="AG28" i="15"/>
  <c r="AF30" i="15" l="1"/>
  <c r="AG29" i="15"/>
  <c r="AF31" i="15" l="1"/>
  <c r="AG30" i="15"/>
  <c r="AG31" i="15" l="1"/>
  <c r="AF32" i="15"/>
  <c r="AG32" i="15" l="1"/>
  <c r="AF33" i="15"/>
  <c r="AG33" i="15" l="1"/>
  <c r="AF34" i="15"/>
  <c r="AF35" i="15" l="1"/>
  <c r="AG34" i="15"/>
  <c r="AG35" i="15" l="1"/>
  <c r="AF36" i="15"/>
  <c r="AF37" i="15" l="1"/>
  <c r="AG36" i="15"/>
  <c r="AG37" i="15" l="1"/>
  <c r="AF38" i="15"/>
  <c r="AG38" i="15" l="1"/>
  <c r="AF39" i="15"/>
  <c r="AG39" i="15" l="1"/>
  <c r="AF40" i="15"/>
  <c r="AG40" i="15" l="1"/>
  <c r="AF41" i="15"/>
  <c r="AG41" i="15" l="1"/>
  <c r="AF42" i="15"/>
  <c r="AF43" i="15" l="1"/>
  <c r="AG42" i="15"/>
  <c r="Z5" i="15" l="1"/>
  <c r="AG43" i="15"/>
  <c r="Z10" i="15" l="1"/>
  <c r="AD10" i="15" s="1"/>
  <c r="Z6" i="15"/>
  <c r="Z9" i="15"/>
  <c r="Z14" i="15"/>
  <c r="Z16" i="15"/>
  <c r="Z15" i="15"/>
  <c r="Z7" i="15"/>
  <c r="Z8" i="15"/>
  <c r="Z11" i="15"/>
  <c r="AD11" i="15" s="1"/>
  <c r="Z12" i="15"/>
  <c r="Z13" i="15"/>
  <c r="AD12" i="15" l="1"/>
  <c r="AD15" i="15"/>
  <c r="AD16" i="15"/>
  <c r="AD13" i="15"/>
  <c r="AD14" i="15"/>
  <c r="I143" i="15" l="1"/>
  <c r="J143" i="15" s="1"/>
  <c r="I91" i="15"/>
  <c r="J91" i="15" s="1"/>
  <c r="I65" i="15"/>
  <c r="J65" i="15" s="1"/>
  <c r="I117" i="15"/>
  <c r="J117" i="15" s="1"/>
  <c r="I33" i="15"/>
  <c r="I477" i="33" s="1"/>
  <c r="I140" i="15"/>
  <c r="J140" i="15" s="1"/>
  <c r="I88" i="15"/>
  <c r="J88" i="15" s="1"/>
  <c r="I62" i="15"/>
  <c r="J62" i="15" s="1"/>
  <c r="I30" i="15"/>
  <c r="I474" i="33" s="1"/>
  <c r="I114" i="15"/>
  <c r="J114" i="15" s="1"/>
  <c r="I142" i="15"/>
  <c r="J142" i="15" s="1"/>
  <c r="I90" i="15"/>
  <c r="J90" i="15" s="1"/>
  <c r="I64" i="15"/>
  <c r="J64" i="15" s="1"/>
  <c r="I32" i="15"/>
  <c r="I476" i="33" s="1"/>
  <c r="I116" i="15"/>
  <c r="J116" i="15" s="1"/>
  <c r="I141" i="15"/>
  <c r="J141" i="15" s="1"/>
  <c r="I89" i="15"/>
  <c r="J89" i="15" s="1"/>
  <c r="I63" i="15"/>
  <c r="J63" i="15" s="1"/>
  <c r="I31" i="15"/>
  <c r="I475" i="33" s="1"/>
  <c r="I115" i="15"/>
  <c r="J115" i="15" s="1"/>
  <c r="I61" i="15"/>
  <c r="J61" i="15" s="1"/>
  <c r="I139" i="15"/>
  <c r="J139" i="15" s="1"/>
  <c r="I87" i="15"/>
  <c r="J87" i="15" s="1"/>
  <c r="I113" i="15"/>
  <c r="J113" i="15" s="1"/>
  <c r="I29" i="15"/>
  <c r="I473" i="33" s="1"/>
  <c r="I137" i="15"/>
  <c r="J137" i="15" s="1"/>
  <c r="L137" i="15" s="1"/>
  <c r="I85" i="15"/>
  <c r="J85" i="15" s="1"/>
  <c r="L85" i="15" s="1"/>
  <c r="I59" i="15"/>
  <c r="J59" i="15" s="1"/>
  <c r="L59" i="15" s="1"/>
  <c r="I27" i="15"/>
  <c r="I471" i="33" s="1"/>
  <c r="I111" i="15"/>
  <c r="J111" i="15" s="1"/>
  <c r="L111" i="15" s="1"/>
  <c r="I60" i="15"/>
  <c r="J60" i="15" s="1"/>
  <c r="I138" i="15"/>
  <c r="J138" i="15" s="1"/>
  <c r="I86" i="15"/>
  <c r="J86" i="15" s="1"/>
  <c r="I28" i="15"/>
  <c r="I472" i="33" s="1"/>
  <c r="I112" i="15"/>
  <c r="J112" i="15" s="1"/>
  <c r="J30" i="15" l="1"/>
  <c r="J474" i="33" s="1"/>
  <c r="J31" i="15"/>
  <c r="J475" i="33" s="1"/>
  <c r="J33" i="15"/>
  <c r="J477" i="33" s="1"/>
  <c r="J28" i="15"/>
  <c r="J472" i="33" s="1"/>
  <c r="J32" i="15"/>
  <c r="J476" i="33" s="1"/>
  <c r="J27" i="15"/>
  <c r="J29" i="15"/>
  <c r="J473" i="33" s="1"/>
  <c r="L27" i="15" l="1"/>
  <c r="L471" i="33" s="1"/>
  <c r="J471" i="33"/>
  <c r="E106" i="15"/>
  <c r="G106" i="15" s="1"/>
  <c r="O107" i="15" s="1"/>
  <c r="D118" i="15"/>
  <c r="E125" i="15" s="1"/>
  <c r="I518" i="33" s="1"/>
  <c r="G22" i="15"/>
  <c r="G466" i="33" s="1"/>
  <c r="D34" i="15"/>
  <c r="G54" i="15"/>
  <c r="O55" i="15" s="1"/>
  <c r="D66" i="15"/>
  <c r="E73" i="15" s="1"/>
  <c r="E518" i="33" s="1"/>
  <c r="E132" i="15"/>
  <c r="G132" i="15" s="1"/>
  <c r="O133" i="15" s="1"/>
  <c r="D144" i="15"/>
  <c r="E151" i="15" s="1"/>
  <c r="K518" i="33" s="1"/>
  <c r="E80" i="15"/>
  <c r="G80" i="15" s="1"/>
  <c r="O81" i="15" s="1"/>
  <c r="E99" i="15"/>
  <c r="G518" i="33" s="1"/>
  <c r="E41" i="15" l="1"/>
  <c r="E485" i="33" s="1"/>
  <c r="D478" i="33"/>
  <c r="O23" i="15"/>
  <c r="T132" i="15"/>
  <c r="T22" i="15"/>
  <c r="T80" i="15"/>
  <c r="T54" i="15"/>
  <c r="T106" i="15"/>
  <c r="C88" i="11" l="1"/>
  <c r="C87" i="11" s="1"/>
  <c r="C108" i="11" s="1"/>
  <c r="B88" i="11"/>
  <c r="B87" i="11" s="1"/>
  <c r="B108" i="11" s="1"/>
  <c r="C109" i="11" l="1"/>
  <c r="C110" i="11"/>
  <c r="S55" i="5"/>
  <c r="F4" i="15" s="1"/>
  <c r="H139" i="33" s="1"/>
  <c r="C111" i="11" l="1"/>
  <c r="G346" i="33" s="1"/>
  <c r="O4" i="15"/>
  <c r="F21" i="15" s="1"/>
  <c r="G21" i="15" l="1"/>
  <c r="G465" i="33" s="1"/>
  <c r="F465" i="33"/>
  <c r="F53" i="15"/>
  <c r="G53" i="15" s="1"/>
  <c r="O22" i="15"/>
  <c r="E38" i="15"/>
  <c r="E482" i="33" s="1"/>
  <c r="F105" i="15"/>
  <c r="G105" i="15" s="1"/>
  <c r="E126" i="15" s="1"/>
  <c r="I519" i="33" s="1"/>
  <c r="F79" i="15"/>
  <c r="G79" i="15" s="1"/>
  <c r="F131" i="15"/>
  <c r="G131" i="15" s="1"/>
  <c r="E69" i="15"/>
  <c r="E514" i="33" s="1"/>
  <c r="J53" i="15"/>
  <c r="L53" i="15" s="1"/>
  <c r="E74" i="15"/>
  <c r="E519" i="33" s="1"/>
  <c r="O54" i="15" l="1"/>
  <c r="E70" i="15"/>
  <c r="E515" i="33" s="1"/>
  <c r="J131" i="15"/>
  <c r="L131" i="15" s="1"/>
  <c r="O132" i="15"/>
  <c r="E96" i="15"/>
  <c r="G515" i="33" s="1"/>
  <c r="O80" i="15"/>
  <c r="E122" i="15"/>
  <c r="I515" i="33" s="1"/>
  <c r="O106" i="15"/>
  <c r="J105" i="15"/>
  <c r="E121" i="15"/>
  <c r="I514" i="33" s="1"/>
  <c r="E100" i="15"/>
  <c r="G519" i="33" s="1"/>
  <c r="E152" i="15"/>
  <c r="K519" i="33" s="1"/>
  <c r="E147" i="15"/>
  <c r="K514" i="33" s="1"/>
  <c r="E148" i="15"/>
  <c r="K515" i="33" s="1"/>
  <c r="E95" i="15"/>
  <c r="G514" i="33" s="1"/>
  <c r="J79" i="15"/>
  <c r="L79" i="15" s="1"/>
  <c r="P54" i="15"/>
  <c r="K53" i="15"/>
  <c r="P132" i="15"/>
  <c r="E37" i="15"/>
  <c r="E481" i="33" s="1"/>
  <c r="J21" i="15"/>
  <c r="J465" i="33" s="1"/>
  <c r="E42" i="15"/>
  <c r="E486" i="33" s="1"/>
  <c r="K131" i="15" l="1"/>
  <c r="P106" i="15"/>
  <c r="L105" i="15"/>
  <c r="L21" i="15"/>
  <c r="L465" i="33" s="1"/>
  <c r="P80" i="15"/>
  <c r="K105" i="15"/>
  <c r="K79" i="15"/>
  <c r="K21" i="15"/>
  <c r="K465" i="33" s="1"/>
  <c r="P22" i="15"/>
  <c r="F5" i="15" l="1"/>
  <c r="H140" i="33" s="1"/>
  <c r="O5" i="15" l="1"/>
  <c r="F6" i="15"/>
  <c r="H141" i="33" s="1"/>
  <c r="T2" i="15"/>
  <c r="T8" i="15" s="1"/>
  <c r="O6" i="15" l="1"/>
  <c r="T16" i="15"/>
  <c r="AI9" i="15" s="1"/>
  <c r="T3" i="15"/>
  <c r="T4" i="15" s="1"/>
  <c r="F14" i="15" l="1"/>
  <c r="H149" i="33" s="1"/>
  <c r="AI5" i="15"/>
  <c r="AI6" i="15"/>
  <c r="AI7" i="15"/>
  <c r="AI8" i="15"/>
  <c r="AA9" i="15" s="1"/>
  <c r="AD9" i="15" s="1"/>
  <c r="AA7" i="15" l="1"/>
  <c r="AD7" i="15" s="1"/>
  <c r="I24" i="15" s="1"/>
  <c r="I468" i="33" s="1"/>
  <c r="AA6" i="15"/>
  <c r="AD6" i="15" s="1"/>
  <c r="I81" i="15" s="1"/>
  <c r="J81" i="15" s="1"/>
  <c r="L81" i="15" s="1"/>
  <c r="AA5" i="15"/>
  <c r="AD5" i="15" s="1"/>
  <c r="AA8" i="15"/>
  <c r="AD8" i="15" s="1"/>
  <c r="I135" i="15" s="1"/>
  <c r="J135" i="15" s="1"/>
  <c r="L135" i="15" s="1"/>
  <c r="I136" i="15"/>
  <c r="J136" i="15" s="1"/>
  <c r="L136" i="15" s="1"/>
  <c r="I110" i="15"/>
  <c r="J110" i="15" s="1"/>
  <c r="L110" i="15" s="1"/>
  <c r="I26" i="15"/>
  <c r="I470" i="33" s="1"/>
  <c r="I58" i="15"/>
  <c r="J58" i="15" s="1"/>
  <c r="L58" i="15" s="1"/>
  <c r="I84" i="15"/>
  <c r="J84" i="15" s="1"/>
  <c r="L84" i="15" s="1"/>
  <c r="I107" i="15" l="1"/>
  <c r="J107" i="15" s="1"/>
  <c r="L107" i="15" s="1"/>
  <c r="I134" i="15"/>
  <c r="J134" i="15" s="1"/>
  <c r="L134" i="15" s="1"/>
  <c r="I56" i="15"/>
  <c r="J56" i="15" s="1"/>
  <c r="L56" i="15" s="1"/>
  <c r="I82" i="15"/>
  <c r="J82" i="15" s="1"/>
  <c r="L82" i="15" s="1"/>
  <c r="I23" i="15"/>
  <c r="I467" i="33" s="1"/>
  <c r="I108" i="15"/>
  <c r="J108" i="15" s="1"/>
  <c r="L108" i="15" s="1"/>
  <c r="I55" i="15"/>
  <c r="J55" i="15" s="1"/>
  <c r="L55" i="15" s="1"/>
  <c r="I57" i="15"/>
  <c r="J57" i="15" s="1"/>
  <c r="L57" i="15" s="1"/>
  <c r="I83" i="15"/>
  <c r="J83" i="15" s="1"/>
  <c r="L83" i="15" s="1"/>
  <c r="I109" i="15"/>
  <c r="J109" i="15" s="1"/>
  <c r="L109" i="15" s="1"/>
  <c r="I22" i="15"/>
  <c r="I466" i="33" s="1"/>
  <c r="I132" i="15"/>
  <c r="J132" i="15" s="1"/>
  <c r="L132" i="15" s="1"/>
  <c r="I80" i="15"/>
  <c r="J80" i="15" s="1"/>
  <c r="L80" i="15" s="1"/>
  <c r="I106" i="15"/>
  <c r="J106" i="15" s="1"/>
  <c r="L106" i="15" s="1"/>
  <c r="I54" i="15"/>
  <c r="J54" i="15" s="1"/>
  <c r="L54" i="15" s="1"/>
  <c r="I133" i="15"/>
  <c r="J133" i="15" s="1"/>
  <c r="L133" i="15" s="1"/>
  <c r="I25" i="15"/>
  <c r="I469" i="33" s="1"/>
  <c r="J24" i="15"/>
  <c r="J26" i="15"/>
  <c r="L26" i="15" l="1"/>
  <c r="L470" i="33" s="1"/>
  <c r="J470" i="33"/>
  <c r="L24" i="15"/>
  <c r="L468" i="33" s="1"/>
  <c r="J468" i="33"/>
  <c r="J22" i="15"/>
  <c r="L22" i="15" s="1"/>
  <c r="J25" i="15"/>
  <c r="J23" i="15"/>
  <c r="L23" i="15" s="1"/>
  <c r="P107" i="15"/>
  <c r="P108" i="15" s="1"/>
  <c r="P109" i="15" s="1"/>
  <c r="K106" i="15"/>
  <c r="K107" i="15" s="1"/>
  <c r="K108" i="15" s="1"/>
  <c r="K109" i="15" s="1"/>
  <c r="K110" i="15" s="1"/>
  <c r="K111" i="15" s="1"/>
  <c r="K112" i="15" s="1"/>
  <c r="K113" i="15" s="1"/>
  <c r="K114" i="15" s="1"/>
  <c r="K115" i="15" s="1"/>
  <c r="K116" i="15" s="1"/>
  <c r="K117" i="15" s="1"/>
  <c r="P81" i="15"/>
  <c r="P82" i="15" s="1"/>
  <c r="K80" i="15"/>
  <c r="K81" i="15" s="1"/>
  <c r="K82" i="15" s="1"/>
  <c r="K83" i="15" s="1"/>
  <c r="K84" i="15" s="1"/>
  <c r="K85" i="15" s="1"/>
  <c r="K86" i="15" s="1"/>
  <c r="K87" i="15" s="1"/>
  <c r="K88" i="15" s="1"/>
  <c r="K89" i="15" s="1"/>
  <c r="K90" i="15" s="1"/>
  <c r="K91" i="15" s="1"/>
  <c r="P133" i="15"/>
  <c r="K132" i="15"/>
  <c r="K133" i="15" s="1"/>
  <c r="K134" i="15" s="1"/>
  <c r="K135" i="15" s="1"/>
  <c r="K136" i="15" s="1"/>
  <c r="K137" i="15" s="1"/>
  <c r="K138" i="15" s="1"/>
  <c r="K139" i="15" s="1"/>
  <c r="K140" i="15" s="1"/>
  <c r="K141" i="15" s="1"/>
  <c r="K142" i="15" s="1"/>
  <c r="K143" i="15" s="1"/>
  <c r="P55" i="15"/>
  <c r="P56" i="15" s="1"/>
  <c r="P57" i="15" s="1"/>
  <c r="P58" i="15" s="1"/>
  <c r="P59" i="15" s="1"/>
  <c r="P60" i="15" s="1"/>
  <c r="K54" i="15"/>
  <c r="K55" i="15" s="1"/>
  <c r="K56" i="15" s="1"/>
  <c r="K57" i="15" s="1"/>
  <c r="K58" i="15" s="1"/>
  <c r="K59" i="15" s="1"/>
  <c r="K60" i="15" s="1"/>
  <c r="K61" i="15" s="1"/>
  <c r="K62" i="15" s="1"/>
  <c r="K63" i="15" s="1"/>
  <c r="K64" i="15" s="1"/>
  <c r="K65" i="15" s="1"/>
  <c r="L466" i="33" l="1"/>
  <c r="J466" i="33"/>
  <c r="L467" i="33"/>
  <c r="J467" i="33"/>
  <c r="L25" i="15"/>
  <c r="L469" i="33" s="1"/>
  <c r="J469" i="33"/>
  <c r="P110" i="15"/>
  <c r="P111" i="15" s="1"/>
  <c r="P112" i="15" s="1"/>
  <c r="P113" i="15" s="1"/>
  <c r="P114" i="15" s="1"/>
  <c r="P115" i="15" s="1"/>
  <c r="P116" i="15" s="1"/>
  <c r="P117" i="15" s="1"/>
  <c r="P118" i="15" s="1"/>
  <c r="X106" i="15" s="1"/>
  <c r="X108" i="15" s="1"/>
  <c r="P83" i="15"/>
  <c r="P84" i="15" s="1"/>
  <c r="P85" i="15" s="1"/>
  <c r="P86" i="15" s="1"/>
  <c r="P87" i="15" s="1"/>
  <c r="P88" i="15" s="1"/>
  <c r="P89" i="15" s="1"/>
  <c r="P90" i="15" s="1"/>
  <c r="P91" i="15" s="1"/>
  <c r="P92" i="15" s="1"/>
  <c r="X80" i="15" s="1"/>
  <c r="X81" i="15" s="1"/>
  <c r="X83" i="15" s="1"/>
  <c r="P23" i="15"/>
  <c r="K22" i="15"/>
  <c r="K466" i="33" s="1"/>
  <c r="P134" i="15"/>
  <c r="P135" i="15" s="1"/>
  <c r="P136" i="15" s="1"/>
  <c r="P137" i="15" s="1"/>
  <c r="P138" i="15" s="1"/>
  <c r="P139" i="15" s="1"/>
  <c r="P61" i="15"/>
  <c r="P24" i="15" l="1"/>
  <c r="P25" i="15" s="1"/>
  <c r="P26" i="15" s="1"/>
  <c r="P27" i="15" s="1"/>
  <c r="P28" i="15" s="1"/>
  <c r="P29" i="15" s="1"/>
  <c r="P30" i="15" s="1"/>
  <c r="P31" i="15" s="1"/>
  <c r="P32" i="15" s="1"/>
  <c r="P33" i="15" s="1"/>
  <c r="P34" i="15" s="1"/>
  <c r="X107" i="15"/>
  <c r="X109" i="15" s="1"/>
  <c r="W113" i="15" s="1"/>
  <c r="W112" i="15"/>
  <c r="X82" i="15"/>
  <c r="W87" i="15" s="1"/>
  <c r="W86" i="15"/>
  <c r="K23" i="15"/>
  <c r="K467" i="33" s="1"/>
  <c r="P140" i="15"/>
  <c r="P62" i="15"/>
  <c r="W28" i="15" l="1"/>
  <c r="E123" i="15"/>
  <c r="I516" i="33" s="1"/>
  <c r="E97" i="15"/>
  <c r="G516" i="33" s="1"/>
  <c r="K24" i="15"/>
  <c r="K468" i="33" s="1"/>
  <c r="P63" i="15"/>
  <c r="X22" i="15"/>
  <c r="X24" i="15" s="1"/>
  <c r="P141" i="15"/>
  <c r="K25" i="15" l="1"/>
  <c r="K469" i="33" s="1"/>
  <c r="P142" i="15"/>
  <c r="X23" i="15"/>
  <c r="X25" i="15" s="1"/>
  <c r="W29" i="15" s="1"/>
  <c r="E39" i="15" s="1"/>
  <c r="E483" i="33" s="1"/>
  <c r="P64" i="15"/>
  <c r="P65" i="15" s="1"/>
  <c r="P66" i="15" s="1"/>
  <c r="K26" i="15" l="1"/>
  <c r="K470" i="33" s="1"/>
  <c r="P143" i="15"/>
  <c r="P144" i="15" s="1"/>
  <c r="W60" i="15"/>
  <c r="X54" i="15"/>
  <c r="K27" i="15" l="1"/>
  <c r="K471" i="33" s="1"/>
  <c r="X132" i="15"/>
  <c r="X133" i="15" s="1"/>
  <c r="X135" i="15" s="1"/>
  <c r="X55" i="15"/>
  <c r="X57" i="15" s="1"/>
  <c r="X56" i="15"/>
  <c r="W138" i="15"/>
  <c r="K28" i="15" l="1"/>
  <c r="K472" i="33" s="1"/>
  <c r="X134" i="15"/>
  <c r="W139" i="15" s="1"/>
  <c r="E149" i="15" s="1"/>
  <c r="K516" i="33" s="1"/>
  <c r="W61" i="15"/>
  <c r="E71" i="15" l="1"/>
  <c r="E516" i="33" s="1"/>
  <c r="K29" i="15"/>
  <c r="K473" i="33" s="1"/>
  <c r="K30" i="15" l="1"/>
  <c r="K474" i="33" s="1"/>
  <c r="K31" i="15" l="1"/>
  <c r="K475" i="33" s="1"/>
  <c r="K32" i="15" l="1"/>
  <c r="K476" i="33" s="1"/>
  <c r="K33" i="15" l="1"/>
  <c r="K477" i="33" s="1"/>
</calcChain>
</file>

<file path=xl/comments1.xml><?xml version="1.0" encoding="utf-8"?>
<comments xmlns="http://schemas.openxmlformats.org/spreadsheetml/2006/main">
  <authors>
    <author>Usuário do Windows</author>
  </authors>
  <commentList>
    <comment ref="E26" authorId="0" shapeId="0">
      <text>
        <r>
          <rPr>
            <b/>
            <sz val="9"/>
            <color indexed="81"/>
            <rFont val="Segoe UI"/>
            <family val="2"/>
          </rPr>
          <t>Retirar infomação da DIRPF</t>
        </r>
      </text>
    </comment>
  </commentList>
</comments>
</file>

<file path=xl/comments2.xml><?xml version="1.0" encoding="utf-8"?>
<comments xmlns="http://schemas.openxmlformats.org/spreadsheetml/2006/main">
  <authors>
    <author>Wendel Miler Silva da Silva</author>
  </authors>
  <commentList>
    <comment ref="F2" authorId="0" shapeId="0">
      <text>
        <r>
          <rPr>
            <sz val="9"/>
            <color indexed="81"/>
            <rFont val="Segoe UI"/>
            <family val="2"/>
          </rPr>
          <t xml:space="preserve">Aquisição de Animais
</t>
        </r>
      </text>
    </comment>
    <comment ref="G2" authorId="0" shapeId="0">
      <text>
        <r>
          <rPr>
            <sz val="9"/>
            <color indexed="81"/>
            <rFont val="Segoe UI"/>
            <family val="2"/>
          </rPr>
          <t xml:space="preserve">Aquisição de Equipamentos/Maquinas
</t>
        </r>
      </text>
    </comment>
  </commentList>
</comments>
</file>

<file path=xl/comments3.xml><?xml version="1.0" encoding="utf-8"?>
<comments xmlns="http://schemas.openxmlformats.org/spreadsheetml/2006/main">
  <authors>
    <author>Wendel Miler Silva da Silva</author>
  </authors>
  <commentList>
    <comment ref="C15" authorId="0" shapeId="0">
      <text>
        <r>
          <rPr>
            <sz val="9"/>
            <color indexed="81"/>
            <rFont val="Segoe UI"/>
            <family val="2"/>
          </rPr>
          <t>No caso do orçamento contemplar algum desses itens</t>
        </r>
      </text>
    </comment>
    <comment ref="A39" authorId="0" shapeId="0">
      <text>
        <r>
          <rPr>
            <sz val="9"/>
            <color indexed="81"/>
            <rFont val="Segoe UI"/>
            <family val="2"/>
          </rPr>
          <t>Somente para pecuária</t>
        </r>
      </text>
    </comment>
    <comment ref="B40" authorId="0" shapeId="0">
      <text>
        <r>
          <rPr>
            <sz val="9"/>
            <color indexed="81"/>
            <rFont val="Segoe UI"/>
            <family val="2"/>
          </rPr>
          <t>A unidade inserida deve ser expressa em kg</t>
        </r>
      </text>
    </comment>
    <comment ref="C40" authorId="0" shapeId="0">
      <text>
        <r>
          <rPr>
            <sz val="9"/>
            <color indexed="81"/>
            <rFont val="Segoe UI"/>
            <family val="2"/>
          </rPr>
          <t xml:space="preserve">A quantidade inserida deverá equivaler a quantidade ofertada por animal ao dia
</t>
        </r>
      </text>
    </comment>
  </commentList>
</comments>
</file>

<file path=xl/comments4.xml><?xml version="1.0" encoding="utf-8"?>
<comments xmlns="http://schemas.openxmlformats.org/spreadsheetml/2006/main">
  <authors>
    <author>Wendel Miler Silva da Silva</author>
  </authors>
  <commentList>
    <comment ref="F1" authorId="0" shapeId="0">
      <text>
        <r>
          <rPr>
            <b/>
            <sz val="9"/>
            <color indexed="81"/>
            <rFont val="Segoe UI"/>
            <family val="2"/>
          </rPr>
          <t>Aquisição de Animais</t>
        </r>
        <r>
          <rPr>
            <sz val="9"/>
            <color indexed="81"/>
            <rFont val="Segoe UI"/>
            <family val="2"/>
          </rPr>
          <t xml:space="preserve">
</t>
        </r>
      </text>
    </comment>
    <comment ref="G1" authorId="0" shapeId="0">
      <text>
        <r>
          <rPr>
            <b/>
            <sz val="9"/>
            <color indexed="81"/>
            <rFont val="Segoe UI"/>
            <family val="2"/>
          </rPr>
          <t>Aquisição de Maquinas e Equipamentos</t>
        </r>
        <r>
          <rPr>
            <sz val="9"/>
            <color indexed="81"/>
            <rFont val="Segoe UI"/>
            <family val="2"/>
          </rPr>
          <t xml:space="preserve">
</t>
        </r>
      </text>
    </comment>
  </commentList>
</comments>
</file>

<file path=xl/comments5.xml><?xml version="1.0" encoding="utf-8"?>
<comments xmlns="http://schemas.openxmlformats.org/spreadsheetml/2006/main">
  <authors>
    <author>CONFIGURA</author>
  </authors>
  <commentList>
    <comment ref="A93" authorId="0" shapeId="0">
      <text>
        <r>
          <rPr>
            <b/>
            <sz val="9"/>
            <color indexed="81"/>
            <rFont val="Segoe UI"/>
            <family val="2"/>
          </rPr>
          <t xml:space="preserve">Para preenchimento
</t>
        </r>
      </text>
    </comment>
    <comment ref="A404" authorId="0" shapeId="0">
      <text>
        <r>
          <rPr>
            <b/>
            <sz val="9"/>
            <color indexed="81"/>
            <rFont val="Segoe UI"/>
            <family val="2"/>
          </rPr>
          <t>Para preenchimento</t>
        </r>
      </text>
    </comment>
    <comment ref="A421" authorId="0" shapeId="0">
      <text>
        <r>
          <rPr>
            <b/>
            <sz val="9"/>
            <color indexed="81"/>
            <rFont val="Segoe UI"/>
            <family val="2"/>
          </rPr>
          <t xml:space="preserve">Para edição
</t>
        </r>
      </text>
    </comment>
  </commentList>
</comments>
</file>

<file path=xl/sharedStrings.xml><?xml version="1.0" encoding="utf-8"?>
<sst xmlns="http://schemas.openxmlformats.org/spreadsheetml/2006/main" count="4607" uniqueCount="1242">
  <si>
    <t>PRODUTO:</t>
  </si>
  <si>
    <t>PROGRAMA:</t>
  </si>
  <si>
    <t>LINHA DE FINANCIAMENTO:</t>
  </si>
  <si>
    <t>DATA:</t>
  </si>
  <si>
    <t>AGÊNCIA:</t>
  </si>
  <si>
    <t>ENDEREÇO:</t>
  </si>
  <si>
    <t>CNPJ:</t>
  </si>
  <si>
    <t>CEP:</t>
  </si>
  <si>
    <t>Dados do Proponente</t>
  </si>
  <si>
    <t>Tipo de Beneficiário:</t>
  </si>
  <si>
    <t>Nome Completo:</t>
  </si>
  <si>
    <t>CPF:</t>
  </si>
  <si>
    <t>Data de Nascimento:</t>
  </si>
  <si>
    <t>Agência:</t>
  </si>
  <si>
    <t>N° Conta Corrente:</t>
  </si>
  <si>
    <t>Tipo de Documento:</t>
  </si>
  <si>
    <t>N° Documento:</t>
  </si>
  <si>
    <t>Data de Emissão:</t>
  </si>
  <si>
    <t>Órgão Emissor/UF:</t>
  </si>
  <si>
    <t>Estado Civil:</t>
  </si>
  <si>
    <t>Nacionalidade:</t>
  </si>
  <si>
    <t>Naturalidade:</t>
  </si>
  <si>
    <t>Sexo:</t>
  </si>
  <si>
    <t>Grau de Instrução:</t>
  </si>
  <si>
    <t>Profissão:</t>
  </si>
  <si>
    <t>Data de Início da Atividade:</t>
  </si>
  <si>
    <t>Receita Bruta Agropecuária Anual (RBA):</t>
  </si>
  <si>
    <t>Porte Rural:</t>
  </si>
  <si>
    <t>N° DAP:</t>
  </si>
  <si>
    <t>Telefone:</t>
  </si>
  <si>
    <t>E-mail:</t>
  </si>
  <si>
    <t>Endereço</t>
  </si>
  <si>
    <t>Tipo de Endereço:</t>
  </si>
  <si>
    <t>Logradouro:</t>
  </si>
  <si>
    <t>N°:</t>
  </si>
  <si>
    <t>Complemento:</t>
  </si>
  <si>
    <t>Bairro:</t>
  </si>
  <si>
    <t>Cidade:</t>
  </si>
  <si>
    <t>UF:</t>
  </si>
  <si>
    <t>Nome:</t>
  </si>
  <si>
    <t>CPF/CNPJ:</t>
  </si>
  <si>
    <t>Nº de Registro:</t>
  </si>
  <si>
    <t>Logradouro</t>
  </si>
  <si>
    <t>Número:</t>
  </si>
  <si>
    <t>Município:</t>
  </si>
  <si>
    <t>Finalidade do Crédito:</t>
  </si>
  <si>
    <t>Propósito do Projeto:</t>
  </si>
  <si>
    <t>Investimento e Cronograma de Aplicação</t>
  </si>
  <si>
    <r>
      <rPr>
        <b/>
        <sz val="12"/>
        <color theme="1"/>
        <rFont val="Arial"/>
        <family val="2"/>
      </rPr>
      <t>Aspecto Técnico</t>
    </r>
    <r>
      <rPr>
        <sz val="12"/>
        <color theme="1"/>
        <rFont val="Arial"/>
        <family val="2"/>
      </rPr>
      <t xml:space="preserve"> (tecnologia preconizada, suporte esperado, esquema de utilização de área e coeficientes zootécnicos) </t>
    </r>
  </si>
  <si>
    <r>
      <rPr>
        <b/>
        <sz val="12"/>
        <color theme="1"/>
        <rFont val="Arial"/>
        <family val="2"/>
      </rPr>
      <t xml:space="preserve">Manejo </t>
    </r>
    <r>
      <rPr>
        <sz val="12"/>
        <color theme="1"/>
        <rFont val="Arial"/>
        <family val="2"/>
      </rPr>
      <t>(produtivo e reprodutivo)</t>
    </r>
  </si>
  <si>
    <t>Produção e Receitas</t>
  </si>
  <si>
    <t>Custos e Despesas</t>
  </si>
  <si>
    <t>Aspectos Socioambientais</t>
  </si>
  <si>
    <t>Mercado</t>
  </si>
  <si>
    <t>AGÊNCIAS E POSTOS DO INTERIOR</t>
  </si>
  <si>
    <t>PORTE</t>
  </si>
  <si>
    <t>%</t>
  </si>
  <si>
    <t>Nº</t>
  </si>
  <si>
    <t>ENDEREÇO</t>
  </si>
  <si>
    <t>CEP</t>
  </si>
  <si>
    <t>CNPJ</t>
  </si>
  <si>
    <t>PEQUENO</t>
  </si>
  <si>
    <t>-</t>
  </si>
  <si>
    <t>MÉDIO</t>
  </si>
  <si>
    <t>102 -AG. VITÓRIA DO XINGÚ</t>
  </si>
  <si>
    <t>Av. Manoel Félix de Farias, n° 252 - Centro</t>
  </si>
  <si>
    <t>68.383-000</t>
  </si>
  <si>
    <t>GRANDE</t>
  </si>
  <si>
    <t>Praça Getúlio Vargas, nº 100 - Centro</t>
  </si>
  <si>
    <t>68.830-000</t>
  </si>
  <si>
    <t>Trav. Dr. Carlos Arnóbio Franco, nº 250 - Centro</t>
  </si>
  <si>
    <t>68.220-000</t>
  </si>
  <si>
    <t>Av Presidente Vargas nº 663, Bairro Centro</t>
  </si>
  <si>
    <t>68.637-000</t>
  </si>
  <si>
    <t>Tv. General Gurjão n° 721 - Centro</t>
  </si>
  <si>
    <t>68.670-000</t>
  </si>
  <si>
    <t>Av. Tancredo Neves, nº 153 - Centro</t>
  </si>
  <si>
    <t>68.639-000</t>
  </si>
  <si>
    <t>Av. Senador Lemos, nº 505 - Centro</t>
  </si>
  <si>
    <t>68.721-000</t>
  </si>
  <si>
    <t>Rua Cearense, nº 195 - Centro</t>
  </si>
  <si>
    <t>68.860-000</t>
  </si>
  <si>
    <t>Tv. Mariano Cândido de Almeida, nº 61 - Centro</t>
  </si>
  <si>
    <t>68.890-000</t>
  </si>
  <si>
    <t>Rua Bertholdo Costa,  n° 676 - Centro</t>
  </si>
  <si>
    <t>68.710-000</t>
  </si>
  <si>
    <t>Rua Marechal Rondon, nº 449 - Matinha</t>
  </si>
  <si>
    <t>68.415-000</t>
  </si>
  <si>
    <t>Rua Décima Quinta, nº 835 - Bela Vista</t>
  </si>
  <si>
    <t>68.180-420</t>
  </si>
  <si>
    <t>Av. Piauí, n° 1218, Q 67- L 24 e 25 -  setor 3 N. Horizonte</t>
  </si>
  <si>
    <t>68.390-000</t>
  </si>
  <si>
    <t>Rua Aymoré, s/n - Centro</t>
  </si>
  <si>
    <t>68.193-000</t>
  </si>
  <si>
    <t>Rua Benedito do Vale, s/n - Centro</t>
  </si>
  <si>
    <t>68.145-000</t>
  </si>
  <si>
    <t>Av. João Pessoa, s/n - Quadra 22 - Lote 265</t>
  </si>
  <si>
    <t>68.725-000</t>
  </si>
  <si>
    <t>Rua Padre Vale, nº 281 - Centro</t>
  </si>
  <si>
    <t>68.760-000</t>
  </si>
  <si>
    <t>68.540-000</t>
  </si>
  <si>
    <t>Rua Adão Franco, nº 15, Q 7, Lote 1 - Centro</t>
  </si>
  <si>
    <t>68.560-000</t>
  </si>
  <si>
    <t>Av. Dr José Ferreira Teixeira, nº 150 - Centro</t>
  </si>
  <si>
    <t>68.825-000</t>
  </si>
  <si>
    <t>Av. Castelo Branco, s/n - Centro</t>
  </si>
  <si>
    <t>68.129-000</t>
  </si>
  <si>
    <t>Tv. Manoel Paiva da Mota, nº 66 - Centro</t>
  </si>
  <si>
    <t>68.690-000</t>
  </si>
  <si>
    <t>Rua Manoel Vieira, s/n - Centro</t>
  </si>
  <si>
    <t>68.810-000</t>
  </si>
  <si>
    <t>Av. Getúlio Vargas, nº 894 - Centro</t>
  </si>
  <si>
    <t>68.488-000</t>
  </si>
  <si>
    <t>Rua Lauro Sodré, nº 171 - Centro</t>
  </si>
  <si>
    <t>68.430-000</t>
  </si>
  <si>
    <t>Rua São Benedito, nº 1035 - Centro -</t>
  </si>
  <si>
    <t>68.230-000</t>
  </si>
  <si>
    <t>Rua Dr. Augusto Montenegro, nº 100 - Centro</t>
  </si>
  <si>
    <t>68.280-000</t>
  </si>
  <si>
    <t>Av. Ruth Passarinho, nº 1036 - Centro</t>
  </si>
  <si>
    <t>68.645-000</t>
  </si>
  <si>
    <t>Av. Bernardo Sayão, n° 1211 - Centro</t>
  </si>
  <si>
    <t>68.738-000</t>
  </si>
  <si>
    <t>Av. Paes de Carvalho, n° 315 - Rodoviário</t>
  </si>
  <si>
    <t>68.753-000</t>
  </si>
  <si>
    <t>Tv. Marcílio Dias, s/n - Centro</t>
  </si>
  <si>
    <t>68.644-000</t>
  </si>
  <si>
    <t>Av. Oito, nº 547 - Centro</t>
  </si>
  <si>
    <t>68.530-000</t>
  </si>
  <si>
    <t>Rua Expedito Nogueira, nº 540 - Centro</t>
  </si>
  <si>
    <t>68.525-000</t>
  </si>
  <si>
    <t>Av. Dom Pedro II, n° 1406 - Santa Rosa</t>
  </si>
  <si>
    <t>68.440-000</t>
  </si>
  <si>
    <t>Av. Joaquim Pereira de Queiroz, nº 1208/Pres. Médice</t>
  </si>
  <si>
    <t>68.795-000</t>
  </si>
  <si>
    <t>Av. Pará, nº 819 -  Centro</t>
  </si>
  <si>
    <t>68.385-000</t>
  </si>
  <si>
    <t>Rod. Augusto Meira Filho, Km 17 - Centro</t>
  </si>
  <si>
    <t>68.798-970</t>
  </si>
  <si>
    <t>Av. Magalhães Barata, nº 72 - Centro</t>
  </si>
  <si>
    <t>68.445-000</t>
  </si>
  <si>
    <t>Av. das Palmeiras, n° 253 - Centro</t>
  </si>
  <si>
    <t>68.450-000</t>
  </si>
  <si>
    <t>Av. Fernando Guilhon, nº 4276 - Centro</t>
  </si>
  <si>
    <t>67.200-000</t>
  </si>
  <si>
    <t>Av. Nagib Mutran, nº 382 - Cidade Nova</t>
  </si>
  <si>
    <t>68.501-570</t>
  </si>
  <si>
    <t>Tv. Estado do Pará, nº 121 - Centro</t>
  </si>
  <si>
    <t>68.625-012</t>
  </si>
  <si>
    <t>Av. Weyne Cavalcante, nº 476 - Centro</t>
  </si>
  <si>
    <t>68.537-000</t>
  </si>
  <si>
    <t>Praça da República, s/n - Centro</t>
  </si>
  <si>
    <t>68.170-000</t>
  </si>
  <si>
    <t>Av. dos Ipês, n° 100, Quadra 93- Lotes 24 e 25, - Res</t>
  </si>
  <si>
    <t>68.515-000</t>
  </si>
  <si>
    <t>Tv. Carlos Maria Teixeira, s/n - Centro</t>
  </si>
  <si>
    <t>68.270-000</t>
  </si>
  <si>
    <t>Av. Boulevard Melo Palheta, s/n - Centro</t>
  </si>
  <si>
    <t>68.780-000</t>
  </si>
  <si>
    <t>Av. Dr Hugo de Mendonça, nº 852 - Centro</t>
  </si>
  <si>
    <t>68.180-000</t>
  </si>
  <si>
    <t>Av. Antônio Lemos, nº 1491 - Nova Brasília</t>
  </si>
  <si>
    <t>68.790-000</t>
  </si>
  <si>
    <t>Rua Major Olímpio, nº 366 - Centro</t>
  </si>
  <si>
    <t>68.620-000</t>
  </si>
  <si>
    <t>Av. Presidente Vargas, nº 1023- Centro</t>
  </si>
  <si>
    <t>68.685-000</t>
  </si>
  <si>
    <t>Tv. Lauro Sodré, nº 758 - Planalto</t>
  </si>
  <si>
    <t>68.200-000</t>
  </si>
  <si>
    <t>Rua 1º de Maio , nº 80 - Centro</t>
  </si>
  <si>
    <t>68.638-000</t>
  </si>
  <si>
    <t>Rua Coronel Raimundo Leão, nº 760 - Centro</t>
  </si>
  <si>
    <t>68.400-000</t>
  </si>
  <si>
    <t>Av. Curua Una, nº 620 - Santíssimo</t>
  </si>
  <si>
    <t>68.010-000</t>
  </si>
  <si>
    <t>Rua Intendente Floriano, nº 2501 -  SUDAM I</t>
  </si>
  <si>
    <t>68.371-278</t>
  </si>
  <si>
    <t>Av. Brasil, nº 2476 - Núcleo  Urbano</t>
  </si>
  <si>
    <t>68.553-052</t>
  </si>
  <si>
    <t>Av. Cônego Jerôn. Pim., s/n - Q290 - L25 (V. dos cabanos)</t>
  </si>
  <si>
    <t>68.447-000</t>
  </si>
  <si>
    <t>68.743-000</t>
  </si>
  <si>
    <t>68.600-000</t>
  </si>
  <si>
    <t>Tv Lauro Sodré, nº 486 - Jaqueira</t>
  </si>
  <si>
    <t>68.458-010</t>
  </si>
  <si>
    <t>155 -AG. SÃO FRANCISCO DO PARÁ</t>
  </si>
  <si>
    <t>68.748-000</t>
  </si>
  <si>
    <t>154 -AG. CASTANHAL JADERLÂND</t>
  </si>
  <si>
    <t>Rua Dr Francisco Alves de Melo, n° 55 - Jad. Castanhal</t>
  </si>
  <si>
    <t>150- AG. SANTARÉM NOVO</t>
  </si>
  <si>
    <t>Tv. Paes de Carvalho, S/N - Centro</t>
  </si>
  <si>
    <t>68.720-000</t>
  </si>
  <si>
    <t>147 -AG. IRITUIA</t>
  </si>
  <si>
    <t>Rua Siqueira Campos, nºS/N - Centro</t>
  </si>
  <si>
    <t>68.655-000</t>
  </si>
  <si>
    <t>146 -AG. INHANGAPI</t>
  </si>
  <si>
    <t>Av. HERNANE LAMEIRA, ROD PA 422 LOTE 7</t>
  </si>
  <si>
    <t>68770-000</t>
  </si>
  <si>
    <t>145 -AG. BAGRE</t>
  </si>
  <si>
    <t>T.v Evaristo Mendonça, S/N - Centro</t>
  </si>
  <si>
    <t>68.475-000</t>
  </si>
  <si>
    <t>144 -AG. BRASIL NOVO</t>
  </si>
  <si>
    <t>Av Castelo Branco, S/N - Centro</t>
  </si>
  <si>
    <t>68.148-000</t>
  </si>
  <si>
    <t>143 -AG. NOVA TIMBOTEUA</t>
  </si>
  <si>
    <t>Av. Barão do Rio Branco, n° 1966 - Centro</t>
  </si>
  <si>
    <t>68.730-000</t>
  </si>
  <si>
    <t>142-AG. CASA DE TÁBUAS</t>
  </si>
  <si>
    <t>Av. João Ribeiro, S/N Lote 9; Quadra 10 - Centro</t>
  </si>
  <si>
    <t>68.565-000</t>
  </si>
  <si>
    <t>141 -AG. NOVA IPIXUNA</t>
  </si>
  <si>
    <t>Av. Brasil, n°129  - Centro</t>
  </si>
  <si>
    <t>68.585-000</t>
  </si>
  <si>
    <t>140 -AG. MAGALHÃES BARATA</t>
  </si>
  <si>
    <t>Rua Doutor Lauro Sodré, s/n - Centro</t>
  </si>
  <si>
    <t>139 -AG. COLARES</t>
  </si>
  <si>
    <t>Rua da Ermida S/N - Centro</t>
  </si>
  <si>
    <t>68.785-000</t>
  </si>
  <si>
    <t>138 -AG. PRAINHA</t>
  </si>
  <si>
    <t>Rua 15 de Novembro, S/N - Centro</t>
  </si>
  <si>
    <t>68.130-000</t>
  </si>
  <si>
    <t>137 - AG. BANNACH</t>
  </si>
  <si>
    <t>Av. Antonia Soller, s/n - Lote 30 e 31 - centro</t>
  </si>
  <si>
    <t>68.388-000</t>
  </si>
  <si>
    <t>136 -AG. Ulianópolis</t>
  </si>
  <si>
    <t>Rua João Buzzi, n°87 - Centro</t>
  </si>
  <si>
    <t>68.632-000</t>
  </si>
  <si>
    <t>135 -AG. PIÇARRA</t>
  </si>
  <si>
    <t>Rua Luiza Pinto da Mota, S/N, QD 15, Lote 03 - Brasil Novo</t>
  </si>
  <si>
    <t>68.575-000</t>
  </si>
  <si>
    <t>134 -AG. PACAJÁ</t>
  </si>
  <si>
    <t>Av. 24 de Janeiro, S/N - Centro</t>
  </si>
  <si>
    <t>68.485-000</t>
  </si>
  <si>
    <t>132 -AG. Rurópolis</t>
  </si>
  <si>
    <t>Rua José Rodrigues da Costa, 241 - Centro</t>
  </si>
  <si>
    <t>68.165-000</t>
  </si>
  <si>
    <t>131 -AG. JACAREACANGA</t>
  </si>
  <si>
    <t>130 -AG. PALESTINA DO PARÁ</t>
  </si>
  <si>
    <t>Av. Marechal Rodon, nº 29 - Centro</t>
  </si>
  <si>
    <t>68.535-000</t>
  </si>
  <si>
    <t>Rua VE-3 - Folha CSI-31 - Quadra 04 - Lote 16 - N. Marabá</t>
  </si>
  <si>
    <t>68.507-560</t>
  </si>
  <si>
    <t>129 -AG. MOCAJUBA</t>
  </si>
  <si>
    <t>Rua Manoel de Souza Furtado, nº 872 - Centro</t>
  </si>
  <si>
    <t>68.420-000</t>
  </si>
  <si>
    <t>128 -AG. PAU D'ARCO</t>
  </si>
  <si>
    <t>Av. Joaquim de Melo, nº 04, Quadra 45 - Paraiso</t>
  </si>
  <si>
    <t>68545-000</t>
  </si>
  <si>
    <t>127 -AG. CUMARU DO NORTE</t>
  </si>
  <si>
    <t>Rua Maranhão, n° 07, Quadra 53 - Centro -</t>
  </si>
  <si>
    <t>68.398-000</t>
  </si>
  <si>
    <t>126 -AG. PORTO DE MOZ</t>
  </si>
  <si>
    <t>Rua Rui Barbosa, nº 1554 - Centro</t>
  </si>
  <si>
    <t>68.330-000</t>
  </si>
  <si>
    <t>125 - AG. SENADOR JOSÉ PORFÍRIO</t>
  </si>
  <si>
    <t>Rua Marechal Assunção, nº 100 - Centro</t>
  </si>
  <si>
    <t>68.360-000</t>
  </si>
  <si>
    <t>124 -AG. OEIRAS DO PARÁ</t>
  </si>
  <si>
    <t>Rua Magalhães Barata, nº 862 - Centro</t>
  </si>
  <si>
    <t>68.470-000</t>
  </si>
  <si>
    <t>123 - AG. MARABÁ SÃO FELIX</t>
  </si>
  <si>
    <t>Av. Magalhães Barata, Qd 25, l 01 e 02 São Felix</t>
  </si>
  <si>
    <t>68.513-744</t>
  </si>
  <si>
    <t>122 - AG. TRAIRÃO</t>
  </si>
  <si>
    <t>Rua Magalhães Barata n° 19 - Bela Vista</t>
  </si>
  <si>
    <t>68.198-000</t>
  </si>
  <si>
    <t>120 - TRACUATEUA</t>
  </si>
  <si>
    <t>Rua São Sebastião n° 132 - Centro</t>
  </si>
  <si>
    <t>68.647-000</t>
  </si>
  <si>
    <t>Rua Deputado Raimundo Chaves, nº 18</t>
  </si>
  <si>
    <t>68.250-000</t>
  </si>
  <si>
    <t>118 -AG. AURORA DO PARÁ</t>
  </si>
  <si>
    <t>116 -AG. CURIONÓPOLIS</t>
  </si>
  <si>
    <t>Av. Brasil, n° 103, Quadra 11- Lote 17 - Planalto</t>
  </si>
  <si>
    <t>68.523-000</t>
  </si>
  <si>
    <t>115 - AG. AUGUSTO CORREA</t>
  </si>
  <si>
    <t>114- AG. CURRALINHO</t>
  </si>
  <si>
    <t>Av.  Jarbas Passarinho, n° 100 - Marambaia</t>
  </si>
  <si>
    <t>68.815-000</t>
  </si>
  <si>
    <t>113 -AG. MELGAÇO</t>
  </si>
  <si>
    <t>Rua Marechal Rondon, nº 64, Quadra 02 - Lote 35</t>
  </si>
  <si>
    <t>68.490-000</t>
  </si>
  <si>
    <t>112 -AG. SAPUCAIA</t>
  </si>
  <si>
    <t>Rua dos Eucaliptos, Qd 24, Lote 7 - Centro</t>
  </si>
  <si>
    <t>68.548-000</t>
  </si>
  <si>
    <t>110 -AG. PRIMAVERA</t>
  </si>
  <si>
    <t>Av. General Moura Carvalho, nº 215 - Centro</t>
  </si>
  <si>
    <t>68.707-000</t>
  </si>
  <si>
    <t>109 -AG. CURUÁ</t>
  </si>
  <si>
    <t>Rua 3 de Dezembro, nº 7 - Santa Terezinha</t>
  </si>
  <si>
    <t>68.210-000</t>
  </si>
  <si>
    <t>108 - AG.BREJO GRANDE DO ARAGUA</t>
  </si>
  <si>
    <t>Av. 13 de Maio, 277- Centro</t>
  </si>
  <si>
    <t>68.521-000</t>
  </si>
  <si>
    <t>107 -AG. ANAPÚ</t>
  </si>
  <si>
    <t>Av. Sandro Escaparo, nº 30 - Novo Panorama</t>
  </si>
  <si>
    <t>68.365-000</t>
  </si>
  <si>
    <t>106 -AG.  ÁGUA AZUL DO NORTE</t>
  </si>
  <si>
    <t>Av. Paulo Guimarães, nº149 - Centro</t>
  </si>
  <si>
    <t>68.533-000</t>
  </si>
  <si>
    <t>105 -AG.  ABEL FIGUEIREDO</t>
  </si>
  <si>
    <t>R PRESIDENTE COSTA E SILVA</t>
  </si>
  <si>
    <t>68.527-000</t>
  </si>
  <si>
    <t>104 -AG. GARRAFÃO DO NORTE</t>
  </si>
  <si>
    <t>Av. Sete de Setembro, nº 384 - Paraenses</t>
  </si>
  <si>
    <t>68.665-000</t>
  </si>
  <si>
    <t>103 -AG. FLORESTA DO ARAGUAIA</t>
  </si>
  <si>
    <t>Av. Sete de Setembro, nº 2196, Quadra 132 - Lote 11</t>
  </si>
  <si>
    <t>68.543-000</t>
  </si>
  <si>
    <t>Assistência Técnica Financiada (Astec):</t>
  </si>
  <si>
    <t>Recusos Próprios %</t>
  </si>
  <si>
    <t>Taxa de Elaboração de Projetos (%):</t>
  </si>
  <si>
    <t>Taxa de Assistência Técnica (%):</t>
  </si>
  <si>
    <t>Número de Parcelas de Assistência Técnica:</t>
  </si>
  <si>
    <t>Orçamento e Cronograma de Liberação</t>
  </si>
  <si>
    <t>Especificação</t>
  </si>
  <si>
    <t>Unid</t>
  </si>
  <si>
    <t>Quant</t>
  </si>
  <si>
    <t>Valor</t>
  </si>
  <si>
    <t>Data Liberação</t>
  </si>
  <si>
    <t xml:space="preserve"> Unitário</t>
  </si>
  <si>
    <t>Total</t>
  </si>
  <si>
    <t>Financiado</t>
  </si>
  <si>
    <t>R. Próprio</t>
  </si>
  <si>
    <t>Investimentos Fixos</t>
  </si>
  <si>
    <t>Aceitável</t>
  </si>
  <si>
    <t>Alerta: Ajustar ou justificar preço</t>
  </si>
  <si>
    <t>Custeio</t>
  </si>
  <si>
    <t>Outros Custos</t>
  </si>
  <si>
    <t>Conforme disposto no MCR 2-1-2, os empreendimentos objetos de crédito de custeio agrícola, ou de investimento nas modalidades referidas nas alíneas “d”, “e” e “f” do MCR 3-3-2, devem ter a localização por meio de coordenadas geodésicas registrada no Sicor, a partir de 1º/1/2019, nos empreendimentos com financiamento acima de R$10.000,00 (dez mil reais), inclusive para custeio de pecuária. Informar as coordenadas geodésicas (latitude, longitude e altitude) dos vértices e/ou pontos de inflexão para cada gleba (área cultivada) que compõem o empreendimento.
Notas:
a) as coordenadas geodésicas devem ser informadas com 6 (seis) casas decimais, observando-se, para cada ponto: (i) latitude (-34º a +06º), (ii) longitude (-074º a - 030º) e (iii) altitude (-100m a 3000m);
b) deve ser utilizado o sistema de referência geodésico SIRGAS2000 (Sistema de Referência Geocêntrico para as Américas), oficialmente adotado pelo Instituto Brasileiro de Geografia e Estatística (IBGE);
c) os campos referentes às coordenadas geodésicas devem ser preenchidos observada a ordem sequencial da coleta daqueles pontos, ao longo do perímetro da respectiva gleba, respeitando o limite máximo de 60 pontos para cada gleba componente do empreendimento, sendo cada ponto representado por latitude, longitude e altitude;
d) a diferença, para mais ou para menos, entre a área plantada, registrada em contrato, e a área total das glebas componentes do empreendimento, calculada com base nas coordenadas geodésicas informadas pela instituição financeira, deve ser igual ou inferior a 10%.</t>
  </si>
  <si>
    <t>Vértice</t>
  </si>
  <si>
    <t>Altitude (m):</t>
  </si>
  <si>
    <t>Gleba</t>
  </si>
  <si>
    <t>Pastagens Artificiais</t>
  </si>
  <si>
    <t>Mecanizado - Sistema Rotacionado Intensivo</t>
  </si>
  <si>
    <t>Mecanizado - Tradicional</t>
  </si>
  <si>
    <t xml:space="preserve">Não Mecanizado </t>
  </si>
  <si>
    <t>Capineira</t>
  </si>
  <si>
    <t>Benfeitorias (Construções Civis)</t>
  </si>
  <si>
    <t>Discriminação</t>
  </si>
  <si>
    <t>Quantidade</t>
  </si>
  <si>
    <t>Unidade</t>
  </si>
  <si>
    <t>Máquinas e Equipamentos</t>
  </si>
  <si>
    <t>Ano</t>
  </si>
  <si>
    <t>Veículos</t>
  </si>
  <si>
    <t>Categoria</t>
  </si>
  <si>
    <t>Existente (cab)</t>
  </si>
  <si>
    <t>Reprodutores</t>
  </si>
  <si>
    <t>Matrizes</t>
  </si>
  <si>
    <t>Bois + 36 meses</t>
  </si>
  <si>
    <t>Novilhos de 24 a 36 meses</t>
  </si>
  <si>
    <t>Novilhas de 24 a 36 meses</t>
  </si>
  <si>
    <t>Garrotes de 12 a 24 meses</t>
  </si>
  <si>
    <t>Garrotas de 12 a 24 meses</t>
  </si>
  <si>
    <t>Bezerros até 12 meses</t>
  </si>
  <si>
    <t>Bezerras até 12 meses</t>
  </si>
  <si>
    <t>Preço (R$)</t>
  </si>
  <si>
    <t>ano 1</t>
  </si>
  <si>
    <t>ano 2</t>
  </si>
  <si>
    <t>ano 3</t>
  </si>
  <si>
    <t>ano 4</t>
  </si>
  <si>
    <t>ano 5</t>
  </si>
  <si>
    <t>ano 6</t>
  </si>
  <si>
    <t>ano 7</t>
  </si>
  <si>
    <t>ano 8</t>
  </si>
  <si>
    <t>ano 9</t>
  </si>
  <si>
    <t>ano 10</t>
  </si>
  <si>
    <t>ano 11</t>
  </si>
  <si>
    <t>ano 12</t>
  </si>
  <si>
    <t>Ano 1</t>
  </si>
  <si>
    <t>Ano 2</t>
  </si>
  <si>
    <t>Ano 3</t>
  </si>
  <si>
    <t>Ano 4</t>
  </si>
  <si>
    <t>Ano 5</t>
  </si>
  <si>
    <t>Ano 6</t>
  </si>
  <si>
    <t>Ano 7</t>
  </si>
  <si>
    <t>Ano 8</t>
  </si>
  <si>
    <t>Ano 9</t>
  </si>
  <si>
    <t>Ano 10</t>
  </si>
  <si>
    <t>Ano 11</t>
  </si>
  <si>
    <t>Ano 12</t>
  </si>
  <si>
    <t>Produtos Comercializados</t>
  </si>
  <si>
    <t>Demais anos</t>
  </si>
  <si>
    <t>Produção</t>
  </si>
  <si>
    <t>Produto</t>
  </si>
  <si>
    <t xml:space="preserve">Valor Unitário </t>
  </si>
  <si>
    <t>Especificações</t>
  </si>
  <si>
    <t>Atual</t>
  </si>
  <si>
    <t>Projetado</t>
  </si>
  <si>
    <t>Taxa de Natalidade (%)</t>
  </si>
  <si>
    <t xml:space="preserve">Taxa de Mortalidade (%) - até 12 meses </t>
  </si>
  <si>
    <t xml:space="preserve">Taxa de Mortalidade (%) - de 12 a 24 meses </t>
  </si>
  <si>
    <t>Taxa de Mortalidade (%) - de  24 a 36 meses</t>
  </si>
  <si>
    <t>Taxa de Mortalidade (%) - acima de 36 meses</t>
  </si>
  <si>
    <t>Relação Matriz/Reprodutor</t>
  </si>
  <si>
    <t>Idade de desmama (meses)</t>
  </si>
  <si>
    <t>Idade ao 1º parto (meses)</t>
  </si>
  <si>
    <t>Intervalo entre partos (meses)</t>
  </si>
  <si>
    <t>Idade ao abate (meses)</t>
  </si>
  <si>
    <t>Peso ao abate (kg)</t>
  </si>
  <si>
    <t>Período de lactação (dias)</t>
  </si>
  <si>
    <t>Produção leite/matriz/dia (l)</t>
  </si>
  <si>
    <t>Relação Leite/Queijo (l/kg)</t>
  </si>
  <si>
    <t>Relação Leite/Manteiga (l/kg)</t>
  </si>
  <si>
    <t>Conversão do Rebanho em U.A.</t>
  </si>
  <si>
    <t>Categorias</t>
  </si>
  <si>
    <t>Cabeças</t>
  </si>
  <si>
    <t>U.A.</t>
  </si>
  <si>
    <t>Área de Pastagens e Forrageiras</t>
  </si>
  <si>
    <t>Espécie</t>
  </si>
  <si>
    <t>Área (ha)</t>
  </si>
  <si>
    <t xml:space="preserve">Atual </t>
  </si>
  <si>
    <t>Pastagens Nativas</t>
  </si>
  <si>
    <t>Capacidade das Pastagens e Forrageiras</t>
  </si>
  <si>
    <t>Capacidade (UA/ha)</t>
  </si>
  <si>
    <t xml:space="preserve">Área </t>
  </si>
  <si>
    <t>Capacidade</t>
  </si>
  <si>
    <t>(ha)</t>
  </si>
  <si>
    <t>(UA)</t>
  </si>
  <si>
    <t>Uso do Suporte Forrageiro</t>
  </si>
  <si>
    <t xml:space="preserve">Qtd Inicial </t>
  </si>
  <si>
    <t>Aquis.</t>
  </si>
  <si>
    <t>Nasc.</t>
  </si>
  <si>
    <t>Perda</t>
  </si>
  <si>
    <t>Venda</t>
  </si>
  <si>
    <t>Qtd Final</t>
  </si>
  <si>
    <t>Qtd Média</t>
  </si>
  <si>
    <t>(cab.)</t>
  </si>
  <si>
    <t>Produtividade  (und/ha)</t>
  </si>
  <si>
    <t>Custos Fixos</t>
  </si>
  <si>
    <t>Mão de Obra Fixa e Encargos Sociais</t>
  </si>
  <si>
    <t>Cargo/Função</t>
  </si>
  <si>
    <t>Nº de Funcionários</t>
  </si>
  <si>
    <t>Salário</t>
  </si>
  <si>
    <t>Encargos Sociais - 80%</t>
  </si>
  <si>
    <t>Manutenção</t>
  </si>
  <si>
    <t xml:space="preserve">Discriminação </t>
  </si>
  <si>
    <t>Taxa Anual (%)</t>
  </si>
  <si>
    <t>Depreciação</t>
  </si>
  <si>
    <t>Seguros</t>
  </si>
  <si>
    <t>Outros custos fixos</t>
  </si>
  <si>
    <t>Quantidade/ano</t>
  </si>
  <si>
    <t>Sanidade</t>
  </si>
  <si>
    <t>Custos Variáveis</t>
  </si>
  <si>
    <t>Quantidade /cab/dia</t>
  </si>
  <si>
    <t xml:space="preserve">V. Unit. </t>
  </si>
  <si>
    <t>Serviços</t>
  </si>
  <si>
    <t>Quantidade /cab/ano</t>
  </si>
  <si>
    <t>Reposição de Animais</t>
  </si>
  <si>
    <t>Quantidade/mês</t>
  </si>
  <si>
    <t>Informações do Endividamento</t>
  </si>
  <si>
    <t>Endividamento 1</t>
  </si>
  <si>
    <t>Endividamento 2</t>
  </si>
  <si>
    <t>Endividamento 3</t>
  </si>
  <si>
    <t>Credor</t>
  </si>
  <si>
    <t>Finalidade</t>
  </si>
  <si>
    <t>Data da contratação</t>
  </si>
  <si>
    <t>Data final da carência</t>
  </si>
  <si>
    <t>Data de Vencimento</t>
  </si>
  <si>
    <t>Valor Contratado</t>
  </si>
  <si>
    <t>N° Prestações</t>
  </si>
  <si>
    <t>N° Prestações a Vencer</t>
  </si>
  <si>
    <t>Fixo</t>
  </si>
  <si>
    <t>Semifixo</t>
  </si>
  <si>
    <t>CONDIÇÕES DO FINANCIAMENTO</t>
  </si>
  <si>
    <t>% do Financiamento:</t>
  </si>
  <si>
    <t>Valor do Financiamento (R$):</t>
  </si>
  <si>
    <t>Quadro de Amortização ao Ano</t>
  </si>
  <si>
    <t>Amortização</t>
  </si>
  <si>
    <t>% Recursos Próprios/Contrapartida:</t>
  </si>
  <si>
    <t>Valor da Contrapartida (R$):</t>
  </si>
  <si>
    <t>Data base</t>
  </si>
  <si>
    <t>Total Prestação</t>
  </si>
  <si>
    <t>Data</t>
  </si>
  <si>
    <t>Valor Total do Investimento (R$):</t>
  </si>
  <si>
    <t>Data da Contratação:</t>
  </si>
  <si>
    <t>Recursos Próprios/Contrapartida (R$):</t>
  </si>
  <si>
    <t>Prazo de Carência (em meses):</t>
  </si>
  <si>
    <t>Data Fim da Carência:</t>
  </si>
  <si>
    <t>Quantidade de Amortizações:</t>
  </si>
  <si>
    <t>Saldo Deverdor no Fim da Carência:</t>
  </si>
  <si>
    <t>Pagamento Juros na Carência:</t>
  </si>
  <si>
    <t>Não</t>
  </si>
  <si>
    <t>Periodicidade de Amortização:</t>
  </si>
  <si>
    <t>Prazo de Amortização (em meses):</t>
  </si>
  <si>
    <t>Data de Vencimento da Operação:</t>
  </si>
  <si>
    <t>Prazo Total (em meses):</t>
  </si>
  <si>
    <t>Taxa Efetiva de Juros (% a.a.):</t>
  </si>
  <si>
    <t>Valor da Prestação (previsto):</t>
  </si>
  <si>
    <t>Taxa de Elaboração de Projetos:</t>
  </si>
  <si>
    <t>Taxa Efetiva de Juros (% a.m.):</t>
  </si>
  <si>
    <t>Taxa de Assistência Técnica:</t>
  </si>
  <si>
    <t>Valor da Prestação (R$):</t>
  </si>
  <si>
    <t>Desembolsos</t>
  </si>
  <si>
    <t>Disponibilidade Líquida</t>
  </si>
  <si>
    <t>Capacidade de Pagamento</t>
  </si>
  <si>
    <t>CÁLCULO DO PAYBACK</t>
  </si>
  <si>
    <t>Simples</t>
  </si>
  <si>
    <t>Acumulada</t>
  </si>
  <si>
    <t>VPentradas</t>
  </si>
  <si>
    <t>Linha 1(valor 1)</t>
  </si>
  <si>
    <t>Linha 2(valor 2)</t>
  </si>
  <si>
    <t>Valor 1</t>
  </si>
  <si>
    <t>Valor 2</t>
  </si>
  <si>
    <t>PAYBACK</t>
  </si>
  <si>
    <t>ano</t>
  </si>
  <si>
    <t>meses</t>
  </si>
  <si>
    <t>Indicadores Econômicos</t>
  </si>
  <si>
    <t>Indicadores</t>
  </si>
  <si>
    <t>Resultado</t>
  </si>
  <si>
    <t>Taxa Interna de Retorno (TIR)</t>
  </si>
  <si>
    <t>Valor Presente Líquido (VPL)</t>
  </si>
  <si>
    <t>Payback</t>
  </si>
  <si>
    <t>Taxa Mínima de Atratividade (TMA)</t>
  </si>
  <si>
    <t>IL</t>
  </si>
  <si>
    <t>PRONAMP</t>
  </si>
  <si>
    <t>Descrição</t>
  </si>
  <si>
    <t>Cenário 1</t>
  </si>
  <si>
    <t>Cenário 2</t>
  </si>
  <si>
    <t>Cenário 3</t>
  </si>
  <si>
    <t>Cenário 4</t>
  </si>
  <si>
    <t>Receita Bruta Agropecuária Anual:</t>
  </si>
  <si>
    <t xml:space="preserve">Receitas Agropecuárias </t>
  </si>
  <si>
    <t>Receita Projetada</t>
  </si>
  <si>
    <t>IRPF</t>
  </si>
  <si>
    <t>Projetadas</t>
  </si>
  <si>
    <t xml:space="preserve">Ano1 </t>
  </si>
  <si>
    <t>Ano3</t>
  </si>
  <si>
    <t>Ano4</t>
  </si>
  <si>
    <t>Ano5</t>
  </si>
  <si>
    <t>Empreendimento Financiado</t>
  </si>
  <si>
    <t>Sub-total</t>
  </si>
  <si>
    <t>Receitas não Agropecuárias</t>
  </si>
  <si>
    <t>Salário de Serviços</t>
  </si>
  <si>
    <t>Aposentadorias e pensões</t>
  </si>
  <si>
    <t xml:space="preserve">Outras Atividades </t>
  </si>
  <si>
    <t>Dados para Enquadramento em PRONAMP</t>
  </si>
  <si>
    <t>Renda Bruta Anual (RBA)</t>
  </si>
  <si>
    <t>Enquadramento</t>
  </si>
  <si>
    <t>Fonte: Do projeto e IRPF</t>
  </si>
  <si>
    <t xml:space="preserve">Tabela: Resumo da Renda Bruta Anual (RBA) e cálculo de Enquadramento em Pronamp </t>
  </si>
  <si>
    <t>Hipoteca</t>
  </si>
  <si>
    <t>Penhor</t>
  </si>
  <si>
    <t>Número</t>
  </si>
  <si>
    <t>UF</t>
  </si>
  <si>
    <t>Município</t>
  </si>
  <si>
    <t>Coordenadas Geog.</t>
  </si>
  <si>
    <t>Matricula</t>
  </si>
  <si>
    <t>Cartório</t>
  </si>
  <si>
    <t>Data de Registro</t>
  </si>
  <si>
    <t>Livro</t>
  </si>
  <si>
    <t>nº do Registro</t>
  </si>
  <si>
    <t>Folhas</t>
  </si>
  <si>
    <t>Proprietários</t>
  </si>
  <si>
    <t>Averbações</t>
  </si>
  <si>
    <t>Avaliador</t>
  </si>
  <si>
    <t>Registro</t>
  </si>
  <si>
    <t>Data da Avaliação</t>
  </si>
  <si>
    <t>Valor  (R$)</t>
  </si>
  <si>
    <t>Percentual</t>
  </si>
  <si>
    <t>Latitude:</t>
  </si>
  <si>
    <t>Longitude:</t>
  </si>
  <si>
    <t>Local onde os animais ficaram apascentados</t>
  </si>
  <si>
    <t>Garantia Real 1</t>
  </si>
  <si>
    <t>Garantia Real 3</t>
  </si>
  <si>
    <t>Garantia Real 4</t>
  </si>
  <si>
    <t>Garantia Real 2</t>
  </si>
  <si>
    <r>
      <t xml:space="preserve">% da Agropecuária </t>
    </r>
    <r>
      <rPr>
        <vertAlign val="superscript"/>
        <sz val="11"/>
        <color theme="1"/>
        <rFont val="Arial"/>
        <family val="2"/>
      </rPr>
      <t>(1/3)</t>
    </r>
  </si>
  <si>
    <t>DADOS GERAIS DO PROPONENTE</t>
  </si>
  <si>
    <t>PROJETO</t>
  </si>
  <si>
    <t>Descrição do Projeto</t>
  </si>
  <si>
    <t>Coordenadas do Empreendimento Financiado</t>
  </si>
  <si>
    <r>
      <t xml:space="preserve">Aquisições programada de bovinos  durante o tempo projetado </t>
    </r>
    <r>
      <rPr>
        <sz val="12"/>
        <color theme="1"/>
        <rFont val="Arial"/>
        <family val="2"/>
      </rPr>
      <t>(Inclusive substituição de matrizes e reprodutores)</t>
    </r>
  </si>
  <si>
    <t>Preço de Comercialização dos Produtos</t>
  </si>
  <si>
    <t>Produtividade da área financiada</t>
  </si>
  <si>
    <t>Endividamento (Banpará, Outros Bancos, Fornecedores, etc.)</t>
  </si>
  <si>
    <t>Tipo de Garantia Escolhida</t>
  </si>
  <si>
    <t xml:space="preserve">CONDIÇÕES DO FINANCIAMENTO </t>
  </si>
  <si>
    <t>Fluxo de Caixa e Capacidade de Pagamento</t>
  </si>
  <si>
    <t>Parecer Técnico do Elaborador do Projeto</t>
  </si>
  <si>
    <t>PRAZOS</t>
  </si>
  <si>
    <t>FIXO</t>
  </si>
  <si>
    <t>SEMIFIXO</t>
  </si>
  <si>
    <t>CUSTEIO</t>
  </si>
  <si>
    <t>Carência (meses)</t>
  </si>
  <si>
    <t>Amortização (n°)</t>
  </si>
  <si>
    <t>Checklist</t>
  </si>
  <si>
    <t>Situação</t>
  </si>
  <si>
    <t>Página</t>
  </si>
  <si>
    <t xml:space="preserve">Documentos do proponente (Pessoa Física): </t>
  </si>
  <si>
    <t xml:space="preserve">Documentos do proponente (Pessoa Jurídica): </t>
  </si>
  <si>
    <t>Documento de constituição da Pessoa Jurídica e todas as suas alterações</t>
  </si>
  <si>
    <t>Inscrição Estadual e/ou Municipal atualizada;</t>
  </si>
  <si>
    <t>Cadastro Nacional Pessoas Jurídicas (CNPJ);</t>
  </si>
  <si>
    <t>Declaração de Imposto de renda da Pessoa Jurídica e Recibo;</t>
  </si>
  <si>
    <t>Balanço Patrimonial e Demonstração do Resultado do Exercício com assinatura do contador e administrador da empresa, referente aos últimos três exercícios ou Balanço de Abertura;</t>
  </si>
  <si>
    <t>Alvará de Licença de Funcionamento emitido pela Prefeitura do município;</t>
  </si>
  <si>
    <t>Relação de Vendas dos últimos 12 meses com assinatura do contador e administrador da empresa;</t>
  </si>
  <si>
    <t>Licença Ambiental Prévia, de Instalação e/ou de Operação (ou Declaração de Dispensa de Licenciamento) emitida pelo órgão ambiental competente;</t>
  </si>
  <si>
    <t>Georreferenciamento (caso se aplique)</t>
  </si>
  <si>
    <t>Certidão Negativa de Débitos Relativo a Tributos Federais de Imóvel Rural (emitida com NIRF)</t>
  </si>
  <si>
    <t>Se Imóvel Urbano a ser dado em garantia:</t>
  </si>
  <si>
    <t>De responsabilidade da Agência:</t>
  </si>
  <si>
    <t>148 - AG. OURÉM</t>
  </si>
  <si>
    <t>Tv. Carlos Maria Teixeira, s/n, Centro</t>
  </si>
  <si>
    <t>04.913.711/0042-86</t>
  </si>
  <si>
    <t>04.913.711/0020-70</t>
  </si>
  <si>
    <t>67.013-000</t>
  </si>
  <si>
    <t>Rod. BR-316 - Km 1 Bairro: Atalaia</t>
  </si>
  <si>
    <t xml:space="preserve">Rua Antônio Baião, nº 96 - Centro </t>
  </si>
  <si>
    <t>68.465-000</t>
  </si>
  <si>
    <t>68.005-290</t>
  </si>
  <si>
    <t xml:space="preserve">Tv. 15 de novembro, nº 196 - Centro  </t>
  </si>
  <si>
    <t>68.633-000</t>
  </si>
  <si>
    <t xml:space="preserve">Rua Brasil, Lote 04 - Quadra 2A - Centro </t>
  </si>
  <si>
    <t>68.555-101</t>
  </si>
  <si>
    <t xml:space="preserve">Av. JK de Oliveira, nº 182 - Centro </t>
  </si>
  <si>
    <t xml:space="preserve">Rua 31 de Março, nº 205 - São Miguel </t>
  </si>
  <si>
    <t>68.610-000</t>
  </si>
  <si>
    <t xml:space="preserve">Rua dos Madereiros, n° 21 - Centro </t>
  </si>
  <si>
    <t>68.658-000</t>
  </si>
  <si>
    <t xml:space="preserve">Tv. Tenente Fernandes, 04, Quadra 106, Lote 09 - Centro </t>
  </si>
  <si>
    <t xml:space="preserve"> 68195-000</t>
  </si>
  <si>
    <t>Rua do Posto, nº 6 - Novo Eldorado</t>
  </si>
  <si>
    <t xml:space="preserve"> 68.524-000</t>
  </si>
  <si>
    <t>121- SÃO FELIX DO XINGU</t>
  </si>
  <si>
    <t>04.913.711/0121-14</t>
  </si>
  <si>
    <t>Rua América, nº 3486 – Lote 19, Quadra 161, Setor 2, Bairro:Rodoviário</t>
  </si>
  <si>
    <t xml:space="preserve">68.380-000 </t>
  </si>
  <si>
    <t>Assistência Técnica</t>
  </si>
  <si>
    <t>CRÉDITO RURAL</t>
  </si>
  <si>
    <t>Financiado (cab)</t>
  </si>
  <si>
    <t>2. Proponente</t>
  </si>
  <si>
    <t>1. Introdução</t>
  </si>
  <si>
    <t>Tipo</t>
  </si>
  <si>
    <t>Certificado de Regularidade do FGTS (site da Caixa Econômica Federal); ou Certidão Relativos às Contribuições Previdenciárias, caso não tenha funcionário registrado (Modelo em anexo);</t>
  </si>
  <si>
    <t>Última Declaração de ITR com Recibo;</t>
  </si>
  <si>
    <t>Certidão de Inteiro Teor da Matrícula (Atualizada) ou Cadeia Dominial ou Certidão Vintenária - constando a transferência de dominialidade do Poder Público até o atual proprietário;</t>
  </si>
  <si>
    <t>Recibo do CAR (Área conforme documento do Imóvel)</t>
  </si>
  <si>
    <t>CCIR Atualizado (Área conforme documento do Imóvel)</t>
  </si>
  <si>
    <t xml:space="preserve">Última Declaração de ITR com Recibo (Área conforme documento do Imóvel); </t>
  </si>
  <si>
    <t>Licença de Atividade Rural - LAR ou Protocolo da LAR</t>
  </si>
  <si>
    <t>Plano ou Projeto de Crédito Rural (Planilha disponibilizada pelo Banco);</t>
  </si>
  <si>
    <t>Contrato de Prestação de Serviços (Elaborador de Propostas/Projetos e Assistência Técnica); Contendo prazo de acompanhamento e Emissão de Laudos no período de 02 anos.</t>
  </si>
  <si>
    <t>Anotação de Responsabilidade técnica (ART) com Assinatura dos interessados;</t>
  </si>
  <si>
    <t>9. Conclusão</t>
  </si>
  <si>
    <t>Imóvel 1</t>
  </si>
  <si>
    <t>Dados do Imóvel</t>
  </si>
  <si>
    <t>Nome do Proprietário:</t>
  </si>
  <si>
    <t>CPF/CNPJ do Proprietário:</t>
  </si>
  <si>
    <t>Denominação do Imóvel:</t>
  </si>
  <si>
    <t>Ocupação:</t>
  </si>
  <si>
    <t>Ônus</t>
  </si>
  <si>
    <t>Tempo de Exploração (meses):</t>
  </si>
  <si>
    <t>Vias de Acesso:</t>
  </si>
  <si>
    <t>Coordenadas da Área do Imóvel</t>
  </si>
  <si>
    <t>Latitude (grau decimal)</t>
  </si>
  <si>
    <t>Longitude (graudecimal)</t>
  </si>
  <si>
    <t xml:space="preserve">Gleba </t>
  </si>
  <si>
    <t>Confrontações:</t>
  </si>
  <si>
    <t xml:space="preserve">Terra Nua e Cobertura Vegetal </t>
  </si>
  <si>
    <t>Área Legal (ha)</t>
  </si>
  <si>
    <t>Área Não Legal (ha)</t>
  </si>
  <si>
    <t>Área Total (ha)</t>
  </si>
  <si>
    <t>Valor Unitário</t>
  </si>
  <si>
    <t>Valor Total</t>
  </si>
  <si>
    <t>Terra Nua</t>
  </si>
  <si>
    <t>Cobertura Vegetal</t>
  </si>
  <si>
    <t>Pasto Nativo</t>
  </si>
  <si>
    <t>Outras Culturas ou Áreas Alteradas</t>
  </si>
  <si>
    <t>Matas e Capoeiras</t>
  </si>
  <si>
    <t>Benfeitorias e Aguadas</t>
  </si>
  <si>
    <t>Outros</t>
  </si>
  <si>
    <t>Observações</t>
  </si>
  <si>
    <t>Marca/Modelo</t>
  </si>
  <si>
    <t>Potência</t>
  </si>
  <si>
    <t>Marca</t>
  </si>
  <si>
    <t>Ano / Modelo</t>
  </si>
  <si>
    <t>Bovinos</t>
  </si>
  <si>
    <t>Caracterização 
(Raça, grau de mestiçagem, pelagem, idade e marca)</t>
  </si>
  <si>
    <t>Quantidade
(cab)</t>
  </si>
  <si>
    <t>Valor (R$)</t>
  </si>
  <si>
    <t>Unitário</t>
  </si>
  <si>
    <t>Outros Rebanhos</t>
  </si>
  <si>
    <t>Imóvel 2</t>
  </si>
  <si>
    <t>Latitude</t>
  </si>
  <si>
    <t>Longitude</t>
  </si>
  <si>
    <t>Imóvel 3</t>
  </si>
  <si>
    <t>Imóvel 4</t>
  </si>
  <si>
    <t>Imóvel 5</t>
  </si>
  <si>
    <t>V. Unit./kg</t>
  </si>
  <si>
    <t xml:space="preserve">Resumo </t>
  </si>
  <si>
    <t>Valor total</t>
  </si>
  <si>
    <t>Dados do Cônjuge/Representante legal</t>
  </si>
  <si>
    <t xml:space="preserve">Bovinos REBANHO </t>
  </si>
  <si>
    <t>Empreendimento não financiado</t>
  </si>
  <si>
    <t>Receita Pecuária</t>
  </si>
  <si>
    <t>Receita Agricola</t>
  </si>
  <si>
    <t>Fluxo Operacional</t>
  </si>
  <si>
    <t>Fluxo Liquido</t>
  </si>
  <si>
    <t>Alimentos</t>
  </si>
  <si>
    <t>Análise de Sensibilidade</t>
  </si>
  <si>
    <t>Custos</t>
  </si>
  <si>
    <t>Receitas Pecuária (%)</t>
  </si>
  <si>
    <t>Receitas Agricola (%)</t>
  </si>
  <si>
    <t>Custos (%)</t>
  </si>
  <si>
    <t>Item</t>
  </si>
  <si>
    <t>Relação Custo Beneficio (RBC)</t>
  </si>
  <si>
    <t>ANO</t>
  </si>
  <si>
    <t>FLUXO DE CAIXA</t>
  </si>
  <si>
    <t>SALDO</t>
  </si>
  <si>
    <t>Nome</t>
  </si>
  <si>
    <t>CPF</t>
  </si>
  <si>
    <t>Avalista</t>
  </si>
  <si>
    <t>04.913.711/0099-11</t>
  </si>
  <si>
    <t>04.913.711/0098-30</t>
  </si>
  <si>
    <t>04.913.711/0097-50</t>
  </si>
  <si>
    <t>04.913.711/0096-79</t>
  </si>
  <si>
    <t>04.913.711/0095-98</t>
  </si>
  <si>
    <t>04.913.711/0093-26</t>
  </si>
  <si>
    <t>04.913.711/0092-45</t>
  </si>
  <si>
    <t>04.913.711/0091-64</t>
  </si>
  <si>
    <t>04.913.711/0090-83</t>
  </si>
  <si>
    <t>04.913.711/0089-40</t>
  </si>
  <si>
    <t>04.913.711/0088-69</t>
  </si>
  <si>
    <t>04.913.711/0086-05</t>
  </si>
  <si>
    <t>04.913.711/0085-16</t>
  </si>
  <si>
    <t>04.913.711/0084-35</t>
  </si>
  <si>
    <t>04.913.711/0082-73</t>
  </si>
  <si>
    <t>04.913.711/0080-01</t>
  </si>
  <si>
    <t>04.913.711/0008-84</t>
  </si>
  <si>
    <t>04.913.711/0079-78</t>
  </si>
  <si>
    <t>04.913.711/0078-97</t>
  </si>
  <si>
    <t>04.913.711/0077-06</t>
  </si>
  <si>
    <t>04.913.711/0075-44</t>
  </si>
  <si>
    <t>04.913.711/0074-63</t>
  </si>
  <si>
    <t>04.913.711/0073-82</t>
  </si>
  <si>
    <t>04.913.711/0072-00</t>
  </si>
  <si>
    <t>04.913.711/0070-30</t>
  </si>
  <si>
    <t>04.913.711/0069-04</t>
  </si>
  <si>
    <t>04.913.711/0068-15</t>
  </si>
  <si>
    <t>04.913.711/0067-34</t>
  </si>
  <si>
    <t>04.913.711/0065-72</t>
  </si>
  <si>
    <t>04.913.711/0063-00</t>
  </si>
  <si>
    <t>04.913.711/0062-20</t>
  </si>
  <si>
    <t>04.913.711/0061-49</t>
  </si>
  <si>
    <t>04.913.711/0060-68</t>
  </si>
  <si>
    <t>04.913.711/0006-12</t>
  </si>
  <si>
    <t>04.913.711/0059-24</t>
  </si>
  <si>
    <t>04.913.711/0058-43</t>
  </si>
  <si>
    <t>04.913.711/0057-62</t>
  </si>
  <si>
    <t>04.913.711/0056-81</t>
  </si>
  <si>
    <t>04.913.711/0055-09</t>
  </si>
  <si>
    <t>04.913.711/0052-58</t>
  </si>
  <si>
    <t>04.913.711/0051-77</t>
  </si>
  <si>
    <t>04.913.711/0050-96</t>
  </si>
  <si>
    <t>04.913.711/0005-31</t>
  </si>
  <si>
    <t>04.913.711/0048-71</t>
  </si>
  <si>
    <t>04.913.711/0046-00</t>
  </si>
  <si>
    <t>04.913.711/0041-03</t>
  </si>
  <si>
    <t>04.913.711/0040-14</t>
  </si>
  <si>
    <t>04.913.711/0039-80</t>
  </si>
  <si>
    <t>04.913.711/0038-08</t>
  </si>
  <si>
    <t>04.913.711/0037-19</t>
  </si>
  <si>
    <t>04.913.711/0036-38</t>
  </si>
  <si>
    <t>04.913.711/0034-76</t>
  </si>
  <si>
    <t>04.913.711/0033-95</t>
  </si>
  <si>
    <t>04.913.711/0031-23</t>
  </si>
  <si>
    <t>04.913.711/0030-42</t>
  </si>
  <si>
    <t>04.913.711/0003-70</t>
  </si>
  <si>
    <t>04.913.711/0029-09</t>
  </si>
  <si>
    <t>04.913.711/0028-28</t>
  </si>
  <si>
    <t>04.913.711/0022-32</t>
  </si>
  <si>
    <t>04.913.711/0002-99</t>
  </si>
  <si>
    <t>04.913.711/0018-56</t>
  </si>
  <si>
    <t>04.913.711/0016-94</t>
  </si>
  <si>
    <t>04.913.711/0155-63</t>
  </si>
  <si>
    <t>04.913.711/0154-82</t>
  </si>
  <si>
    <t>04.913.711/0150-59</t>
  </si>
  <si>
    <t>04.913.711/0147-53</t>
  </si>
  <si>
    <t>04.913.711/0146-72</t>
  </si>
  <si>
    <t>04.913.711/0145-91</t>
  </si>
  <si>
    <t>04.913.711/0144-00</t>
  </si>
  <si>
    <t>04.913.711/0143-20</t>
  </si>
  <si>
    <t>04.913.711/0142-49</t>
  </si>
  <si>
    <t>04.913.711/0141-68</t>
  </si>
  <si>
    <t>68.722-000</t>
  </si>
  <si>
    <t>04.913.711/0140-87</t>
  </si>
  <si>
    <t>04.913.711/0139-43</t>
  </si>
  <si>
    <t>04.913.711/0138-62</t>
  </si>
  <si>
    <t>04.913.711/0137-81</t>
  </si>
  <si>
    <t>04.913.711/0136-09</t>
  </si>
  <si>
    <t>04.913.711/0135-10</t>
  </si>
  <si>
    <t>04.913.711/0134-39</t>
  </si>
  <si>
    <t>04.913.711/0132-77</t>
  </si>
  <si>
    <t>04.913.711/0131-96</t>
  </si>
  <si>
    <t>04.913.711/0130-05</t>
  </si>
  <si>
    <t>04.913.711/0013-41</t>
  </si>
  <si>
    <t>04.913.711/0129-71</t>
  </si>
  <si>
    <t>04.913.711/0128-90</t>
  </si>
  <si>
    <t>04.913.711/0127-00</t>
  </si>
  <si>
    <t>04.913.711/0126-29</t>
  </si>
  <si>
    <t>04.913.711/0125-48</t>
  </si>
  <si>
    <t>04.913.711/0124-67</t>
  </si>
  <si>
    <t>04.913.711/0123-86</t>
  </si>
  <si>
    <t>04.913.711/0122-03</t>
  </si>
  <si>
    <t>04.913.711/0120-33</t>
  </si>
  <si>
    <t>04.913.711/0012-60</t>
  </si>
  <si>
    <t>04.913.711/0118-19</t>
  </si>
  <si>
    <t>04.913.711/0116-57</t>
  </si>
  <si>
    <t>04.913.711/0115-76</t>
  </si>
  <si>
    <t>04.913.711/0114-95</t>
  </si>
  <si>
    <t>04.913.711/0113-04</t>
  </si>
  <si>
    <t>04.913.711/0112-23</t>
  </si>
  <si>
    <t>04.913.711/0110-61</t>
  </si>
  <si>
    <t>04.913.711/0109-28</t>
  </si>
  <si>
    <t>04.913.711/0108-47</t>
  </si>
  <si>
    <t>04.913.711/0107-66</t>
  </si>
  <si>
    <t>04.913.711/0106-85</t>
  </si>
  <si>
    <t>04.913.711/0105-02</t>
  </si>
  <si>
    <t>04.913.711/0104-13</t>
  </si>
  <si>
    <t>04.913.711/0103-32</t>
  </si>
  <si>
    <t>04.913.711/0102-51</t>
  </si>
  <si>
    <t>04.913.711/ 0043-67</t>
  </si>
  <si>
    <t>04.913.711/0009 - 65</t>
  </si>
  <si>
    <t>68.746-012</t>
  </si>
  <si>
    <r>
      <rPr>
        <b/>
        <sz val="12"/>
        <color theme="1"/>
        <rFont val="Arial"/>
        <family val="2"/>
      </rPr>
      <t>Ecossistema</t>
    </r>
    <r>
      <rPr>
        <sz val="12"/>
        <color theme="1"/>
        <rFont val="Arial"/>
        <family val="2"/>
      </rPr>
      <t xml:space="preserve"> (clima, topografia, hidrografia, vegetação e solo)</t>
    </r>
  </si>
  <si>
    <t>Data de Nascimento/Constituição:</t>
  </si>
  <si>
    <t>Comercialização</t>
  </si>
  <si>
    <t>Qtd</t>
  </si>
  <si>
    <t>Demais Anos</t>
  </si>
  <si>
    <t>cab</t>
  </si>
  <si>
    <t>Leite</t>
  </si>
  <si>
    <t>Queijo</t>
  </si>
  <si>
    <t>Manteiga</t>
  </si>
  <si>
    <t>l</t>
  </si>
  <si>
    <t>Reprodutor</t>
  </si>
  <si>
    <t>Receita da Atividade não financiada</t>
  </si>
  <si>
    <t xml:space="preserve">Leite </t>
  </si>
  <si>
    <t>Reprodutor (descarte)</t>
  </si>
  <si>
    <t>Matrizes (descarte)</t>
  </si>
  <si>
    <t>Suporte Forrageiro:</t>
  </si>
  <si>
    <t xml:space="preserve">Garantia: </t>
  </si>
  <si>
    <t>Receita da Atividade financiada</t>
  </si>
  <si>
    <t xml:space="preserve">Indices Pecuários </t>
  </si>
  <si>
    <t>Leite (L)</t>
  </si>
  <si>
    <t>Queijo (kg)</t>
  </si>
  <si>
    <t>Manteiga (kg)</t>
  </si>
  <si>
    <t xml:space="preserve">Mão de Obra Fixa </t>
  </si>
  <si>
    <t xml:space="preserve">Depreciação </t>
  </si>
  <si>
    <t>Memória de Calculo Custos Fixos</t>
  </si>
  <si>
    <t>Memória de Calculo Custos Variaveis</t>
  </si>
  <si>
    <t>TOTAL CUSTOS VARIAVEIS</t>
  </si>
  <si>
    <t>TOTAL CUSTOS FIXOS</t>
  </si>
  <si>
    <t>Memória de Calculo Reposição de animais</t>
  </si>
  <si>
    <t>TOTAL</t>
  </si>
  <si>
    <t>TOTAL DE CUSTOS FIXOS</t>
  </si>
  <si>
    <t>Funrural - 1,5%</t>
  </si>
  <si>
    <t xml:space="preserve">Parcelas em ser </t>
  </si>
  <si>
    <t>Endividamento 4</t>
  </si>
  <si>
    <t>Coordenadas da Área do Empreendimento (GMS)</t>
  </si>
  <si>
    <t>kg</t>
  </si>
  <si>
    <t xml:space="preserve">Suporte Forrageiro </t>
  </si>
  <si>
    <t>Rebanho Corte</t>
  </si>
  <si>
    <t>Rebanho Leite</t>
  </si>
  <si>
    <t>Rebanho - Corte</t>
  </si>
  <si>
    <t>Rebanho - Leite</t>
  </si>
  <si>
    <t xml:space="preserve">Rebanho Corte - Aquisições (cab) </t>
  </si>
  <si>
    <t>Rebanho Leite - Aquisições (cab)</t>
  </si>
  <si>
    <t xml:space="preserve">Rebanho Leite - Aquisições (cab) </t>
  </si>
  <si>
    <t>Valor (Existente)</t>
  </si>
  <si>
    <t>Valor (Projetado)</t>
  </si>
  <si>
    <t>Coeficientes</t>
  </si>
  <si>
    <t>Evolução do Rebanho - Corte</t>
  </si>
  <si>
    <t>Evolução do Rebanho - Leite</t>
  </si>
  <si>
    <t>Receita Pecuária - Corte</t>
  </si>
  <si>
    <t>Receita Pecuária - Leite</t>
  </si>
  <si>
    <t>Outros custos (Sementes, fertilizantes, defensivos, energia e combustiveis)</t>
  </si>
  <si>
    <t>Investimentos Semifixos - Aquisição de Animais</t>
  </si>
  <si>
    <t>Investimentos Semifixos - Maquinas e Equipamentos</t>
  </si>
  <si>
    <t>SEMIFXO</t>
  </si>
  <si>
    <t>Imóvel 6</t>
  </si>
  <si>
    <t>Imóvel 7</t>
  </si>
  <si>
    <t>Imóvel 8</t>
  </si>
  <si>
    <t>Imóvel 9</t>
  </si>
  <si>
    <t>Imóvel 10</t>
  </si>
  <si>
    <t>Imóvel 11</t>
  </si>
  <si>
    <t>Imóvel 12</t>
  </si>
  <si>
    <t>Garantia Fidejussória 5</t>
  </si>
  <si>
    <t>Garantia Fidejussória 6</t>
  </si>
  <si>
    <t>Semifxo1</t>
  </si>
  <si>
    <t>Semifxo2</t>
  </si>
  <si>
    <t xml:space="preserve">Semifixo </t>
  </si>
  <si>
    <t>Semifixo1</t>
  </si>
  <si>
    <t>Semifixo2</t>
  </si>
  <si>
    <t>Sim</t>
  </si>
  <si>
    <t>Operações em ser</t>
  </si>
  <si>
    <t>Uso do Suporte Forrageiro - Total</t>
  </si>
  <si>
    <t>Uso do Suporte Forrageiro - Corte</t>
  </si>
  <si>
    <t>Uso do Suporte Forrageiro - Leite</t>
  </si>
  <si>
    <t>012 -AG. ÓBIDOS</t>
  </si>
  <si>
    <t>013 -AG. MARABÁ</t>
  </si>
  <si>
    <t>016 -AG. TUCURUÍ</t>
  </si>
  <si>
    <t>018 - AG. BRAGANÇA</t>
  </si>
  <si>
    <t>020 -AG. ANANINDEUA</t>
  </si>
  <si>
    <t>022 -AG. BARCARENA</t>
  </si>
  <si>
    <t>028 -AG. REDENÇÃO</t>
  </si>
  <si>
    <t>029 -AG. ALTAMIRA</t>
  </si>
  <si>
    <t>030- AG. CAMETÁ</t>
  </si>
  <si>
    <t>031 -AG. RONDON DO PARÁ</t>
  </si>
  <si>
    <t>033 -AG. ALENQUER</t>
  </si>
  <si>
    <t>034 - AG. CONC.  DO PARÁ</t>
  </si>
  <si>
    <t>036 -AG. VISEU</t>
  </si>
  <si>
    <t>037 - AG. SANTA IZABEL DO PARÁ</t>
  </si>
  <si>
    <t>038 -AG. ITAITUBA</t>
  </si>
  <si>
    <t>039 - AG. VIGIA</t>
  </si>
  <si>
    <t>040 -AG. XINGUARA</t>
  </si>
  <si>
    <t>041 - AG. DOM ELISEU</t>
  </si>
  <si>
    <t>042 -AG. ORIXIMINÁ</t>
  </si>
  <si>
    <t>043 -AG. PARAUAPEBAS</t>
  </si>
  <si>
    <t>046 -AG. JURUTI</t>
  </si>
  <si>
    <t>048 -AG. CANAÃ DOS CARAJÁS</t>
  </si>
  <si>
    <t>050 - AG. TAPAJÓS</t>
  </si>
  <si>
    <t>051 -AG. MARABÁ CIDADE NOVA</t>
  </si>
  <si>
    <t>052 -AG. MARITUBA</t>
  </si>
  <si>
    <t>055 - AG. MOJU</t>
  </si>
  <si>
    <t>056 -AG. BARCARENA CENTRO</t>
  </si>
  <si>
    <t>057 -AG. SANTA BARBARA DO PARÁ</t>
  </si>
  <si>
    <t>058 - AG. TUCUMÃ</t>
  </si>
  <si>
    <t>059 -AG.BENEVIDES</t>
  </si>
  <si>
    <t>060 -AG. BOM JESUS TOCANTINS</t>
  </si>
  <si>
    <t>061 -AG. RIO MARIA</t>
  </si>
  <si>
    <t>062 -AG. SANTA LUZIA DO PARÁ</t>
  </si>
  <si>
    <t>063 -AG. CURUÇÁ</t>
  </si>
  <si>
    <t>065 -AG. SANTA MARIA DO PARÁ</t>
  </si>
  <si>
    <t>067 - AG. BONITO</t>
  </si>
  <si>
    <t>068 -AG. FARO</t>
  </si>
  <si>
    <t>069 -AG. ALMEIRIM</t>
  </si>
  <si>
    <t>070 -AG. IGARAPÉ MIRI</t>
  </si>
  <si>
    <t>072 -AG. BAIÃO</t>
  </si>
  <si>
    <t>073 -AG. BREU BRANCO</t>
  </si>
  <si>
    <t>074 -AG. ANAJÁS</t>
  </si>
  <si>
    <t>075 -AG. ACARÁ</t>
  </si>
  <si>
    <t>077 -AG. MOJUÍ DOS CAMPOS</t>
  </si>
  <si>
    <t>078 -AG. MUANÁ</t>
  </si>
  <si>
    <t>079 -AG. SANTANA DO ARAGUAIA</t>
  </si>
  <si>
    <t>080 - AG. MARAPANIM</t>
  </si>
  <si>
    <t>082 - AG. IGARAPÉ-AÇU</t>
  </si>
  <si>
    <t>084 -AG. MEDICILÂNDIA</t>
  </si>
  <si>
    <t>085 -AG. NOVO PROGRESSO</t>
  </si>
  <si>
    <t>086 -AG. OURILÂNDIA DO NORTE</t>
  </si>
  <si>
    <t>088 -AG. ITAITUBA CIDADE ALTA</t>
  </si>
  <si>
    <t>089 -AG. LIMOEIRO DO AJURU</t>
  </si>
  <si>
    <t>090 -AG. PONTA DE PEDRAS</t>
  </si>
  <si>
    <t>091- AG. AFUÁ</t>
  </si>
  <si>
    <t>092 - AG. ELDORADO DOS CARAJÁ</t>
  </si>
  <si>
    <t>093 -AG. SALVATERRA</t>
  </si>
  <si>
    <t>095 -AG. SALINÓPOLIS</t>
  </si>
  <si>
    <t>096 -AG. GOIANÉSIA DO PARÁ</t>
  </si>
  <si>
    <t>097 -AG. BUJARU</t>
  </si>
  <si>
    <t>098 -AG. IPIXUNA DO PARÁ</t>
  </si>
  <si>
    <t>099 -AG. MONTE ALEGRE</t>
  </si>
  <si>
    <t>002 -AG. CASTANHAL</t>
  </si>
  <si>
    <t>003- AG. SANTARÉM</t>
  </si>
  <si>
    <t>005 -AG. PARAGOMINAS</t>
  </si>
  <si>
    <t>006 -AG. ABAETETUBA</t>
  </si>
  <si>
    <t>008 -AG. CONC.ARAGUAIA</t>
  </si>
  <si>
    <t>009 -AG. MARACANÃ</t>
  </si>
  <si>
    <t>011-AG. BELÉM CENTRO</t>
  </si>
  <si>
    <t xml:space="preserve">Av. Presidente Vargas, 251 </t>
  </si>
  <si>
    <t>66.010-000</t>
  </si>
  <si>
    <t>04.913.711/0011-80</t>
  </si>
  <si>
    <t>Av. Senador Lemos, 1372</t>
  </si>
  <si>
    <t>04.913.711/0014-22</t>
  </si>
  <si>
    <t xml:space="preserve"> 66.113-000</t>
  </si>
  <si>
    <t>014-AG. TELÉGRAFO</t>
  </si>
  <si>
    <t>015-AG. SENADOR LEMOS</t>
  </si>
  <si>
    <t>04.913.711/0015-03</t>
  </si>
  <si>
    <t>Av. Senador Lemos, 321</t>
  </si>
  <si>
    <t xml:space="preserve"> 66.050-000 </t>
  </si>
  <si>
    <t>019-AG. BREVES</t>
  </si>
  <si>
    <t>Travessa Mario Cuica, 326</t>
  </si>
  <si>
    <t>04.913.711/0019-37</t>
  </si>
  <si>
    <t xml:space="preserve"> 68.800-000</t>
  </si>
  <si>
    <t>21-AG. ESTRADA NOVA</t>
  </si>
  <si>
    <t xml:space="preserve">Rua Dr. Augusto Montenegro, 100 </t>
  </si>
  <si>
    <t>24-AG. NAZARÉ</t>
  </si>
  <si>
    <t>04.913.711/0024-02</t>
  </si>
  <si>
    <t>Av. Nazaré, 1329</t>
  </si>
  <si>
    <t>66.035-145</t>
  </si>
  <si>
    <t>25-AG. SÃO BRÁS</t>
  </si>
  <si>
    <t>04.913.711/0025-85</t>
  </si>
  <si>
    <t>Av. Conselheiro Furtado, n° 2879</t>
  </si>
  <si>
    <t>66.063-060</t>
  </si>
  <si>
    <t>26-AG. PALÁCIO</t>
  </si>
  <si>
    <t>04.913.711/0026-66</t>
  </si>
  <si>
    <t>Rua João Diogo, 130</t>
  </si>
  <si>
    <t>66.015-165</t>
  </si>
  <si>
    <t>27-AG. ICOARACI</t>
  </si>
  <si>
    <t>Av. João Pessoa, Qd 22, Lote 265 :</t>
  </si>
  <si>
    <t xml:space="preserve">68.725-000 </t>
  </si>
  <si>
    <t>44-AG. BR - ANANINDEUA</t>
  </si>
  <si>
    <t xml:space="preserve">Rodovia BR 316 – Km 8 </t>
  </si>
  <si>
    <t xml:space="preserve">67.033-000 </t>
  </si>
  <si>
    <t>04.913.711/0044-48</t>
  </si>
  <si>
    <t>45-AG. CIDADE NOVA</t>
  </si>
  <si>
    <t>Rua da Ermida S/N </t>
  </si>
  <si>
    <t>47-AG. PEDREIRA</t>
  </si>
  <si>
    <t>Tv. Angustura, 1733</t>
  </si>
  <si>
    <t>66.080-180</t>
  </si>
  <si>
    <t>04.913.711/0047-90</t>
  </si>
  <si>
    <t>49-AG. EMPRESARIAL</t>
  </si>
  <si>
    <t xml:space="preserve">Av. Bernardo Sayão, 540 </t>
  </si>
  <si>
    <t>66.025-210</t>
  </si>
  <si>
    <t>04.913.711/0021-51</t>
  </si>
  <si>
    <t>53-AG. AUGUSTO MONTENEGRO</t>
  </si>
  <si>
    <t xml:space="preserve">Av. Rodovia Augusto Montenegro, km 7, nº 981-B </t>
  </si>
  <si>
    <t>66.635-110</t>
  </si>
  <si>
    <t>04.913.711/0053-39</t>
  </si>
  <si>
    <t>54-AG. TAILÂNDIA</t>
  </si>
  <si>
    <t xml:space="preserve">Tv. São Félix, 48 </t>
  </si>
  <si>
    <t>68.695-000</t>
  </si>
  <si>
    <t>04.913.711/0054-10</t>
  </si>
  <si>
    <t>64-AG. JACUNDÁ</t>
  </si>
  <si>
    <t xml:space="preserve"> Rua Dr. Laureano Francisco de Melo nº 55</t>
  </si>
  <si>
    <t>71-AG. SÃO MIGUEL DO GUAMÁ</t>
  </si>
  <si>
    <t>Av. Magalhães Barata, 406</t>
  </si>
  <si>
    <t>68.660-000</t>
  </si>
  <si>
    <t>04.913.711/0071-10</t>
  </si>
  <si>
    <t>76-AG. SÃO GERALDO DO ARAGUAIA</t>
  </si>
  <si>
    <t>Av. José Bonifácio, 1202</t>
  </si>
  <si>
    <t>68.570-000</t>
  </si>
  <si>
    <t>04.913.711/0076-25</t>
  </si>
  <si>
    <t>81-AG. SÃO CAETANO DE ODIVELAS</t>
  </si>
  <si>
    <t>Av. São Benedito, nº 04</t>
  </si>
  <si>
    <t>66.775-000</t>
  </si>
  <si>
    <t>04.913.711/0081-92</t>
  </si>
  <si>
    <t>87-AG. SOURE</t>
  </si>
  <si>
    <t xml:space="preserve">Quinta Rua, 1447 </t>
  </si>
  <si>
    <t>68.870-000</t>
  </si>
  <si>
    <t>04.913.711/0087-88</t>
  </si>
  <si>
    <t>94-AG. SÃO JOÃO DE PIRABAS</t>
  </si>
  <si>
    <t xml:space="preserve">Rua Plácido Nascimento, 115 </t>
  </si>
  <si>
    <t>68.719-000</t>
  </si>
  <si>
    <t>04.913.711/0094-07</t>
  </si>
  <si>
    <t>111-AG. SANTO ANTÔNIO DO TAUÁ</t>
  </si>
  <si>
    <t>Praça Alcides Paranhos, 17</t>
  </si>
  <si>
    <t>68.786-000</t>
  </si>
  <si>
    <t>04.913.711/0111-42</t>
  </si>
  <si>
    <t>119-AG. CACHOEIRA DO ARARI</t>
  </si>
  <si>
    <t xml:space="preserve">Rua Sete de Setembro, 761 </t>
  </si>
  <si>
    <t>68.840-00</t>
  </si>
  <si>
    <t>04.913.711/0119-08</t>
  </si>
  <si>
    <t>133-AG. CACHOEIRA DO PIRIA</t>
  </si>
  <si>
    <t>Rua São Marcos nº 43, Piçarreira</t>
  </si>
  <si>
    <t xml:space="preserve">68.617-000 </t>
  </si>
  <si>
    <t>04.913.711/0133-58</t>
  </si>
  <si>
    <t>149-AG. SÃO DOMINGOS DO ARAGUAIA</t>
  </si>
  <si>
    <t>Travessa Serafim, 19</t>
  </si>
  <si>
    <t xml:space="preserve"> 68.520-000</t>
  </si>
  <si>
    <t>04.913.711/0149-15</t>
  </si>
  <si>
    <t>Tv. Padre Inácio Magualhães, nº80, esq. com rua Ricardo
Rodrigues - Centro</t>
  </si>
  <si>
    <t xml:space="preserve">Av. Maximino Porpino, nº 680 - Centro </t>
  </si>
  <si>
    <t xml:space="preserve">Av. Intendente Norberto Lima, nº 922 - Centro </t>
  </si>
  <si>
    <t xml:space="preserve">Av. Coronel Nazeazeno Ferreira, nº 1203 / Padre Luiz </t>
  </si>
  <si>
    <t>Avalista (caso se aplique):</t>
  </si>
  <si>
    <t>Documento de Identificação - cliente e conjuge (caso se aplique);</t>
  </si>
  <si>
    <t>CPF - cliente e conjuge (caso se aplique);</t>
  </si>
  <si>
    <t>Certidão de Casamento ou Declaração de União Estável (caso de aplique);</t>
  </si>
  <si>
    <t>Comprovante de Residência Atualizado;</t>
  </si>
  <si>
    <t>Ficha de Cadastro e Comprovante de Conta Corrente Ativa;</t>
  </si>
  <si>
    <r>
      <t xml:space="preserve">Certidão Negativa de Natureza Tributária e Não tributária junto à SEFA; </t>
    </r>
    <r>
      <rPr>
        <sz val="12"/>
        <color rgb="FF081F60"/>
        <rFont val="Arial"/>
        <family val="2"/>
      </rPr>
      <t>https://app.sefa.pa.gov.br/emissao-certidao/template.action</t>
    </r>
  </si>
  <si>
    <r>
      <t xml:space="preserve">Certidão Negativa de Débitos Trabalhista emitida pelo Ministério do Trabalho; </t>
    </r>
    <r>
      <rPr>
        <sz val="12"/>
        <color rgb="FF081F60"/>
        <rFont val="Arial"/>
        <family val="2"/>
      </rPr>
      <t>https://cndt-certidao.tst.jus.br/inicio.faces</t>
    </r>
  </si>
  <si>
    <r>
      <t xml:space="preserve">Certidão Conjunta de Débitos relativos a Tributos Federais e à Dívida Ativa da União ou Certidão Positiva com Efeitos de Negativa de Débitos relativos aos Tributos Federais e à Dívida Ativa da União; </t>
    </r>
    <r>
      <rPr>
        <sz val="12"/>
        <color rgb="FF081F60"/>
        <rFont val="Arial"/>
        <family val="2"/>
      </rPr>
      <t>https://solucoes.receita.fazenda.gov.br/Servicos/certidaointernet/Pf/Emitir</t>
    </r>
  </si>
  <si>
    <r>
      <t xml:space="preserve">Comprovante de regularidade com a Justiça Eleitoral (site Justiça Eleitoral); </t>
    </r>
    <r>
      <rPr>
        <sz val="12"/>
        <color rgb="FF081F60"/>
        <rFont val="Arial"/>
        <family val="2"/>
      </rPr>
      <t>https://www.tse.jus.br/eleitor/certidoes/certidao-de-quitacao-eleitoral</t>
    </r>
  </si>
  <si>
    <t>Comprovante de Renda (Contra-cheque e/ou Declaração de Imposto de Renda e Recibo;</t>
  </si>
  <si>
    <t>Comprovante de Renda (Contra-cheque e/ou Declaração de Imposto de Renda e Recibo); Deve contar o Imóvel de Garantia e a Receita da Atividade Principal</t>
  </si>
  <si>
    <r>
      <t xml:space="preserve">Certidão de negativa de desmatamento ilegal (LDI); </t>
    </r>
    <r>
      <rPr>
        <sz val="12"/>
        <color rgb="FF081F60"/>
        <rFont val="Arial"/>
        <family val="2"/>
      </rPr>
      <t>https://monitoramento.semas.pa.gov.br/ldi/</t>
    </r>
  </si>
  <si>
    <t>Documento do Imovél (Objeto de Garantia):</t>
  </si>
  <si>
    <t>Documento do Imovél (Objeto de Financiamento - Suporte Forrageiro):</t>
  </si>
  <si>
    <t>Outros Documentos:</t>
  </si>
  <si>
    <r>
      <t xml:space="preserve">Certidão negativa de embargos IBAMA; </t>
    </r>
    <r>
      <rPr>
        <sz val="12"/>
        <color rgb="FF081F60"/>
        <rFont val="Arial"/>
        <family val="2"/>
      </rPr>
      <t>https://servicos.ibama.gov.br/ctf/publico/areasembargadas/ConsultaPublicaAreasEmbargadas.php</t>
    </r>
  </si>
  <si>
    <r>
      <t xml:space="preserve">Certidão Negativa de debitos IBAMA; </t>
    </r>
    <r>
      <rPr>
        <sz val="12"/>
        <color rgb="FF081F60"/>
        <rFont val="Arial"/>
        <family val="2"/>
      </rPr>
      <t>http://www.ibama.gov.br/certificados-e-certidoes/certidao-negativa-de-debitos</t>
    </r>
  </si>
  <si>
    <t>Resultado de análise química e granulométrica do solo (caso se aplique);</t>
  </si>
  <si>
    <t>Contrato de Financiamento com outras instituições (caso se aplique);</t>
  </si>
  <si>
    <t>Consulta SCRC;</t>
  </si>
  <si>
    <t>Consulta SERASA;</t>
  </si>
  <si>
    <t>Consulta SPC;</t>
  </si>
  <si>
    <t>Parecer da Agência resposanvel;</t>
  </si>
  <si>
    <t>Escritura ou Título;</t>
  </si>
  <si>
    <t>Certidão de Inteiro Teor da matrícula;</t>
  </si>
  <si>
    <t>Certidão Negativa de Ônus da matrícula;</t>
  </si>
  <si>
    <t>Cadeia Dominial da matrícula, constando a transferência de dominialidade do Poder Público até o atual proprietário;</t>
  </si>
  <si>
    <t>Comprovante de pagamento do IPTU;</t>
  </si>
  <si>
    <t>Outorga de Uso de Água, Dispensa de Outorga, ou Protocolo de Pedido de Emissão ou Renovação da Licença de Outorga (caso se aplique);</t>
  </si>
  <si>
    <t>Ficha Sanitária – ADEPARÁ (caso se aplique);</t>
  </si>
  <si>
    <t>Documento que comprove Processo de Regularização Fundiária junto ao Órgao;</t>
  </si>
  <si>
    <t>Título Definitivo ou Escritura Pública de Compra e Venda;</t>
  </si>
  <si>
    <t>Certidão Negativa de Ônus da Matrícula;</t>
  </si>
  <si>
    <t>Certidão Negativa de Débitos Relativo a Tributos Federais de Imóvel Rural (emitida com NIRF);</t>
  </si>
  <si>
    <t>CCIR Atualizado (Área conforme documento do Imóvel);</t>
  </si>
  <si>
    <t>Recibo do CAR (Área conforme documento do Imóvel);</t>
  </si>
  <si>
    <t>Georreferenciamento (caso se aplique);</t>
  </si>
  <si>
    <t>Contrato de arrendamento e carta de anuência, solicitar Modelo (caso se aplique);</t>
  </si>
  <si>
    <t>035 - AG. ITUPIRANGA</t>
  </si>
  <si>
    <t>Av. 14 de Julho, Qd 01 - Lote 4, - Loteamento Carmona</t>
  </si>
  <si>
    <t>68.580-000</t>
  </si>
  <si>
    <t>04.913.711/0035-57</t>
  </si>
  <si>
    <t>Colmeias (n°)</t>
  </si>
  <si>
    <t>Produtividade  (und/colmeia)</t>
  </si>
  <si>
    <t>N°</t>
  </si>
  <si>
    <t>Estimativa de Produção Mensal</t>
  </si>
  <si>
    <t>Cultura</t>
  </si>
  <si>
    <t xml:space="preserve">Und. </t>
  </si>
  <si>
    <t>jan</t>
  </si>
  <si>
    <t>fev</t>
  </si>
  <si>
    <t>mar</t>
  </si>
  <si>
    <t>abr</t>
  </si>
  <si>
    <t>mai</t>
  </si>
  <si>
    <t>jun</t>
  </si>
  <si>
    <t>jul</t>
  </si>
  <si>
    <t>ago</t>
  </si>
  <si>
    <t>set</t>
  </si>
  <si>
    <t>out</t>
  </si>
  <si>
    <t>nov</t>
  </si>
  <si>
    <t>dez</t>
  </si>
  <si>
    <t>R$/Ano</t>
  </si>
  <si>
    <t>Relatório de Analise</t>
  </si>
  <si>
    <t>Data:</t>
  </si>
  <si>
    <t>Documentação:</t>
  </si>
  <si>
    <t>2.1 Informações Gerais</t>
  </si>
  <si>
    <t>2.2 Analise Cadastral</t>
  </si>
  <si>
    <t>3. Financiamento</t>
  </si>
  <si>
    <t>3.1 Objetivo do Financiamento</t>
  </si>
  <si>
    <t>3.2 Enquadramento do proponente</t>
  </si>
  <si>
    <t>5.3 Aspectos Zootécnicos</t>
  </si>
  <si>
    <t>5.3.1 Coeficientes Zootécnicos</t>
  </si>
  <si>
    <t>5.4 Evolução do Suporte forrageiro</t>
  </si>
  <si>
    <t>5.5 Manejo</t>
  </si>
  <si>
    <t>5.6 Produção e Receitas</t>
  </si>
  <si>
    <t>5.7 Custos e Despesas</t>
  </si>
  <si>
    <t>5.8 Mercado</t>
  </si>
  <si>
    <t>5.9 Aspectos Socioambientais</t>
  </si>
  <si>
    <t>6. Analise Economica e Financeira</t>
  </si>
  <si>
    <t>7. Recomendações</t>
  </si>
  <si>
    <t>8. Condicionantes</t>
  </si>
  <si>
    <t>O presente relatório engloba a análise técnica, econômica e financeira do Projeto que foi baseada em dados históricos, econômicos, de mercado e de instituições de pesquisa e suas conclusões são resultantes da análise dos indicadores técnicos, econômicos e financeiros obtidos.</t>
  </si>
  <si>
    <t>Proponente:</t>
  </si>
  <si>
    <t>Finalidade:</t>
  </si>
  <si>
    <t>O Proponente foi aprovado na analise cadastral</t>
  </si>
  <si>
    <t>Cadastro:</t>
  </si>
  <si>
    <t>Conta Corrente:</t>
  </si>
  <si>
    <t>2.3 Analise Documental</t>
  </si>
  <si>
    <t>SERASA</t>
  </si>
  <si>
    <t>SPC</t>
  </si>
  <si>
    <t>SCR</t>
  </si>
  <si>
    <t>Certidão Negativa de Natureza Tributária</t>
  </si>
  <si>
    <t>Certidão Negativa de Natureza Não Tributária</t>
  </si>
  <si>
    <t xml:space="preserve">Situação Cadastral na Receita Federal </t>
  </si>
  <si>
    <t xml:space="preserve">Certidão Débitos Relativos à Créditos Tributários Federais </t>
  </si>
  <si>
    <t>Certidão Negativa de Debitos Trabalhistas</t>
  </si>
  <si>
    <t>Certidao Judicial Civil</t>
  </si>
  <si>
    <t>Certidao Judicial Criminal</t>
  </si>
  <si>
    <t>Certidao Judicial Para Fins Eleitorais</t>
  </si>
  <si>
    <t xml:space="preserve">O Proponente apresentou todos os documentos obrigatórios exigidos para avaliação da solicitação de financiamento </t>
  </si>
  <si>
    <t>3.3 Enquadramento da Operação</t>
  </si>
  <si>
    <t>3.4 Enquadramento do Financiamento</t>
  </si>
  <si>
    <t>3.5 Orçamento de Aplicação</t>
  </si>
  <si>
    <t>O orçamento de aplicação do projeto abaixo discrimina todos os itens que serão financiados</t>
  </si>
  <si>
    <t>Investimento Fixo</t>
  </si>
  <si>
    <t>Ano 2022</t>
  </si>
  <si>
    <t>De acordo com as informações extraídas do Imposto de Renda 2021/2022 do proponente e das receitas prevista no projeto, o proponente se enquadra como beneficiário do Pronamp, uma vez que o proponente é proprietário rural, com Renda Bruta Anual (RBA) de até R$2.400.000,00 (dois milhões e quatrocentos mil reais), considerando nesse limite a soma de 100% do Valor Bruto de Produção prevista no projeto e 100% das demais rendas agropecuárias e não agropecuárias extraídas do imposto de renda, conforme pode ser observado no quadro abaixo.</t>
  </si>
  <si>
    <t>A operação se enquadra na finalidade de ________________________ e de acordo com enquadramento do proponente, a operação poderá ser financiada pela linha _____________, com prazo máximo de até _______, sendo ___ meses de carência e ____ meses de amortização.</t>
  </si>
  <si>
    <t>As condições e parâmetros de financiamento são apresentados no quadro abaixo, e, estão de acordo com o estabelecido nos Normativos Internos e com Manual de Crédito Rural (MCR) do Banco Central.</t>
  </si>
  <si>
    <t>Codições do Financiamento</t>
  </si>
  <si>
    <t>5.2 Analise de Garantias</t>
  </si>
  <si>
    <t>Tipo de Garantia</t>
  </si>
  <si>
    <t>Margem</t>
  </si>
  <si>
    <t>Margem Mínima de Garantia Real</t>
  </si>
  <si>
    <t>Garantias Reais Necessárias</t>
  </si>
  <si>
    <t>Garantia Real a Complementar</t>
  </si>
  <si>
    <t>Linha:</t>
  </si>
  <si>
    <t>5. Analise técnica</t>
  </si>
  <si>
    <t>5.1 Atividade</t>
  </si>
  <si>
    <t>Imovél 1</t>
  </si>
  <si>
    <t>Coordernadas:</t>
  </si>
  <si>
    <t>Municipio:</t>
  </si>
  <si>
    <t>Estado:</t>
  </si>
  <si>
    <t>Denominação:</t>
  </si>
  <si>
    <t>Os coeficientes zootécnicos considerados nas projeções estão de acordo com os índices preconizados pelas instituições de pesquisas e extensão, conforme demonstrado abaixo:</t>
  </si>
  <si>
    <t>É importante destacar que a relação matriz/reprodutor calculada com base na evolução do rebanho do gado_____, atende o coeficiente recomendado pelas instituições de pesquisa, 1/___.</t>
  </si>
  <si>
    <t>Evolução do Suporte Forrageiro</t>
  </si>
  <si>
    <t>Qtd Médios de Animais</t>
  </si>
  <si>
    <t>Uso do Suporte</t>
  </si>
  <si>
    <t>Área de Pastagem disponivel:</t>
  </si>
  <si>
    <t>XXXXXX ha</t>
  </si>
  <si>
    <t xml:space="preserve">A nutrição mineral do rebanho deve ser feita de forma contínua e rigorosa, com fornecimento de sal mineral devendo atender as necessidades diárias de cada animal, levando em consideração a composição mineral da pastagem e a categoria do animal. A mistura deve ser fornecida em uma casa de cocho coberta, e em quantidades suficientes para atender a procura diária dos animais. De acordo com o projeto foi considerado a quantidade diária de ____ gramas/cabeça/dia de sal mineral, a fim de suprir as deficiências nutricionais dos animais.
Os animais deverão ser vacinados de acordo com o calendário da região divulgado pelo órgão de defesa agropecuária – ADEPARÁ. Na ficha sanitária dos animais, emitida pela ADEPARÁ, consta o comprovante de vacinação evidenciado que o proponente vem realizando o manejo sanitário dos animais.
</t>
  </si>
  <si>
    <t>Produtos</t>
  </si>
  <si>
    <t>Valor Projetado</t>
  </si>
  <si>
    <t>As receitas informadas no projeto foram ajustadas, durante a análise, com base na pesquisa de mercado, considerando que os preços dos produtos estavam divergindo dos valores praticados na região.</t>
  </si>
  <si>
    <t>Relação de Custos e Despesas</t>
  </si>
  <si>
    <t>Os aspectos ambientais foram analisados com base na Instrução Normativa Nº 05 da Semas, de 01 de novembro de 2016, que estabelece os critérios para avaliação da regularidade ambiental dos imóveis rurais no Estado do Pará, por parte de bancos e instituições financeiras, a análise foi realizada através da documentação física.</t>
  </si>
  <si>
    <t>Regularidade Ambiental do Imóvel rural</t>
  </si>
  <si>
    <t>Cadastro Ambiental Rural – CAR</t>
  </si>
  <si>
    <t>Certidão Negativa de Embargo Ambiental do IBAMA</t>
  </si>
  <si>
    <t>Certidão Negativa de Débitos - IBAMA</t>
  </si>
  <si>
    <t>Com relação aos aspectos sociais, é importante destacar que a implantação do projeto contribuirá para geração de empregos e renda na localidade, assim, como a melhoria da qualidade do rebanho e da produção, e consequentemente contribuindo com o desenvolvimento da região.</t>
  </si>
  <si>
    <t xml:space="preserve">A produção e vendas previstas para o período da operação consistem na comercialização de animais (________________________ e matrizes descartadas) _________, para custear as despesas da propriedade e reembolso do financiamento. O total das bezerras e garrotas, produzidas na fazenda será mantida para reprodução, visando o melhoramento do rebanho de matrizes. </t>
  </si>
  <si>
    <t xml:space="preserve">De acordo com os resultados apresentados na tabela acima, é possível observar que no cenário mais pessimista o projeto apresenta indicadores que demonstram a viabilidade econômica e financeira do projeto.
Portanto, os resultados apresentados na análise econômica e financeira mostraram que o projeto de Investimento e Custeio Pecuário do proponente _________________________ é viável do ponto de vista econômico e financeiro, pois se mostra viável em todos os indicadores avaliados, e, até mesmo na análise de sensibilidade.
</t>
  </si>
  <si>
    <t xml:space="preserve">1. Consultar o Sistema de Operações do Crédito Rural e do Proagro (Sicor) na data da contratação da operação, para confirmar se cliente não contratou operação de crédito rural com recursos obrigatórios em outra instituição financeira após a emissão deste relatório de análise;
2. Que o valor aplicado pelo Banpará em operações de investimento com amparo do Pronamp não ultrapasse 15% da subexigibilidade Pronamp.
</t>
  </si>
  <si>
    <t xml:space="preserve">O proponente se enquadra como beneficiário de crédito rural e do _______, e a finalidade do crédito e as condições de financiamento estão de acordo com o estabelecido no manual de crédito rural e nos normativos internos do Banco. 
A análise do pleito foi realizada com base na viabilidade técnica, econômica, financeira, cadastral, legal e ambiental do projeto, apresentado pelo proponente, o Sr(a) __________________________________, elaborado pela empresa técnica Credenciada ___________________,cujo resultado do estudo se encontra demonstrado em planilhas anexas a este relatório, onde fica evidenciado nos quadros de: Suporte forrageiro atual e projetado, Evolução do rebanho, coeficientes Zootécnicos, Produção e vendas, Receitas e Custos, Fluxo de caixa e indicadores financeiros, que o projeto é viável do ponto de vista técnico, econômico e financeiro, ou seja, demonstram que as receitas geradas são suficientes para cobrir as despesas gerais das fazendas e o investimento do projeto (R$ ____________), em conformidade com as condições do financiamento, como prazo, carência, Taxa de juros, definidas pelo Banco Central.
Diante do exposto, concluímos pela viabilidade técnica, econômica e financeira evidenciada nesta análise, nas condições de financiamento adotadas no estudo, manifestamos favoráveis ao financiamento pleiteado, desde que sejam atendidas as recomendações e condicionantes listadas nos tópicos 7 e 8 deste relatório.
</t>
  </si>
  <si>
    <t>Analista</t>
  </si>
  <si>
    <t>Gerente</t>
  </si>
  <si>
    <t>Certidão Negativa de Desmatamento Ilegal</t>
  </si>
  <si>
    <t>Lar ou Protocolo</t>
  </si>
  <si>
    <t>5.2 Empreendimento Financiado (descrição)</t>
  </si>
  <si>
    <t xml:space="preserve">Considerando a análise técnica, econômica e financeira do projeto, concluímos pela viabilidade, ressaltando que o projeto se bem implementado trará benefícios ao produtor, no entanto, recomendamos:
1. Análise cadastral e de risco cliente e operação, pelo Núcleo de Análise de Crédito Comercial (NUACE);
Fiscalização e acompanhamento da correta aplicação dos recursos pelo BANPARÁ, referente à _______________________________________, prevista em financiamento, bem como, avaliar o suporte forrageiro, instalações pecuárias, aguadas, manejo produtivo, reprodutivo, sanitário e acompanhar a situação ambiental do imóvel e das garantias do financiamento;
2. Ressaltamos a necessidade do acompanhamento do financiamento, por técnico do Banco, visando resguardar a correta aplicação dos Recursos Obrigatórios financiados.
</t>
  </si>
  <si>
    <r>
      <rPr>
        <sz val="20"/>
        <color theme="1"/>
        <rFont val="Arial"/>
        <family val="2"/>
      </rPr>
      <t>Tendo em vista o regulamento estabelecido na Politica Institucional de Garantias, no MNP de Análise de Risco de Crédito e no Manual do Produto Crédito Rural - _______________________, para que um projeto seja elegível a um financiamento, são necessárias garantias reais de pelo menos ____% do valor do financiamento.
Desta forma, com base no projeto analisado, o proponente apresentará como garantia a hipoteca de um imóvel rural e o penhor dos animais que serão financiados. 
Conforme avaliação as garantias existentes e o penhor dos animais que serão financiados são suficientes para suportar o financiamento pleiteado.
Na tabela abaixo é apresentado os itens que fazem parte das garantias oferecidas, e a margem que corresponde à relação garantia x financiamento, considerando o pleito apresentado pelo proponente de R$ ______________ (___):</t>
    </r>
    <r>
      <rPr>
        <b/>
        <sz val="20"/>
        <color theme="1"/>
        <rFont val="Arial"/>
        <family val="2"/>
      </rPr>
      <t xml:space="preserve">
</t>
    </r>
  </si>
  <si>
    <r>
      <t xml:space="preserve">Conforme observado, a garantia total a ser apresentada pelo proponente corresponde a um montante de R$ _________ (_______________________________________), sendo composto em garantia </t>
    </r>
    <r>
      <rPr>
        <b/>
        <sz val="20"/>
        <color theme="1"/>
        <rFont val="Arial"/>
        <family val="2"/>
      </rPr>
      <t>Hipoteca Cedular de 1º Grau, sem concorrência de terreiros</t>
    </r>
    <r>
      <rPr>
        <sz val="20"/>
        <color theme="1"/>
        <rFont val="Arial"/>
        <family val="2"/>
      </rPr>
      <t xml:space="preserve">, de um imóvel rural, denominado ___________, área de ______ha, matricula n° _____, fls. ___, liv. N° __, comarca de _____, municipio _______, Coord. ____________________,  em nome de ___________________ – CPF: ______________, (naturalidade), (estado civil), portador do ___ n° ___________ (orgão expeditor)/(UF), domiciliado na _________________________, n° ___, municipio de ________ /UF e </t>
    </r>
    <r>
      <rPr>
        <b/>
        <sz val="20"/>
        <color theme="1"/>
        <rFont val="Arial"/>
        <family val="2"/>
      </rPr>
      <t>Penhor Cedular de 1º Grau (rebanho financiado)</t>
    </r>
    <r>
      <rPr>
        <sz val="20"/>
        <color theme="1"/>
        <rFont val="Arial"/>
        <family val="2"/>
      </rPr>
      <t xml:space="preserve"> composto de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Entende-se, portanto, que, a margem das garantias de 281% é suficiente, pois supera os 130% do exigido pelos normativos internos.</t>
    </r>
  </si>
  <si>
    <r>
      <t xml:space="preserve">A partir dos dados apresentados no projeto e das informações levantadas ao longo da análise junto aos elaboradores, foi realizada uma análise do fluxo de caixa e de viabilidade do projeto, por meio do cálculo de indicadores de rentabilidade (Relação Benefício/custo, TIR, VPL, IL e análise de sensibilidade), assim como, foram analisados os benefícios sociais e econômicos que o projeto trará, obtendo-se indicadores que demonstram também a atratividade do projeto, conforme planilhas em anexo.
Na análise do fluxo de caixa foi considerada a taxa de </t>
    </r>
    <r>
      <rPr>
        <b/>
        <sz val="20"/>
        <color rgb="FF222222"/>
        <rFont val="Arial"/>
        <family val="2"/>
      </rPr>
      <t>13,25% a.a</t>
    </r>
    <r>
      <rPr>
        <sz val="20"/>
        <color rgb="FF222222"/>
        <rFont val="Arial"/>
        <family val="2"/>
      </rPr>
      <t>., a Taxa Mínima de Atratividade (TMA) e a Taxa de Desconto, que corresponde a maior taxa de juros vigente para o crédito rural com recursos obrigatórios.</t>
    </r>
  </si>
  <si>
    <t>De acordo com o projeto e com constatação em visita técnica as propriedades dispõem de pastagem, de boa qualidade e bom estado fitossanitário, infraestrutura adequada e abundância de aguadas naturais, fatores estes importantes para o bom desenvolvimento da atividade de Pecuária de ____.
A Capacidade de Suporte Forrageiro da pastagem, em Unidades Animais (UA) por hectare ano, estimado para as áreas de suporte forrageiro, é de até ___ UA/ha/Ano, resultando em uma Capacidade de Suporte Forrageiro de aproximadamente ______ UA para o 1° e demais anos, portanto, a área de pastagem existente é suficiente para os animais existentes e os animais que serão financiados.</t>
  </si>
  <si>
    <t>Tanques (n°)</t>
  </si>
  <si>
    <t>Produtividade  (und/tanque)</t>
  </si>
  <si>
    <t>Penhor e Hipoteca</t>
  </si>
  <si>
    <r>
      <rPr>
        <b/>
        <sz val="20"/>
        <color theme="1"/>
        <rFont val="Arial"/>
        <family val="2"/>
      </rPr>
      <t>TAXA MÍNIMA DE ATRATIVIDADE (TMA):</t>
    </r>
    <r>
      <rPr>
        <sz val="20"/>
        <color theme="1"/>
        <rFont val="Arial"/>
        <family val="2"/>
      </rPr>
      <t xml:space="preserve"> A TMA de 13,25%, sendo uma taxa de referência, foi definida levando em consideração a rentabilidade mínima aceitável que se espera do projeto, tendo como parâmetros analisados, a Taxa de juros do financiamento, a Taxa Selic, o tempo e o risco do projeto; 
</t>
    </r>
    <r>
      <rPr>
        <b/>
        <sz val="20"/>
        <color theme="1"/>
        <rFont val="Arial"/>
        <family val="2"/>
      </rPr>
      <t>VPL e TIR:</t>
    </r>
    <r>
      <rPr>
        <sz val="20"/>
        <color theme="1"/>
        <rFont val="Arial"/>
        <family val="2"/>
      </rPr>
      <t xml:space="preserve"> Os dois indicadores foram obtidos a partir do Fluxo de Caixa Financeiro do projeto, com valores de R$ 3.574.617,12 para o VPL e 69,94% para a TIR, para este último superior a TMA. Os valores positivos de VPL e TIR indica a viabilidade do projeto, do ponto de vista econômico-financeiro.  
</t>
    </r>
    <r>
      <rPr>
        <b/>
        <sz val="20"/>
        <color theme="1"/>
        <rFont val="Arial"/>
        <family val="2"/>
      </rPr>
      <t>PAYBACK:</t>
    </r>
    <r>
      <rPr>
        <sz val="20"/>
        <color theme="1"/>
        <rFont val="Arial"/>
        <family val="2"/>
      </rPr>
      <t xml:space="preserve"> Após análise do fluxo de caixa financeiro do projeto, foi obtido o Payback de 1 ano e 8 meses, mostrando o período de tempo necessário para recuperar o investimento do valor total de R$ 1.457.070,00. O resultado apresentado está coerente com o prazo determinado no projeto, para a atividade financiada.
</t>
    </r>
    <r>
      <rPr>
        <b/>
        <sz val="20"/>
        <color theme="1"/>
        <rFont val="Arial"/>
        <family val="2"/>
      </rPr>
      <t>RELAÇÃO RBC:</t>
    </r>
    <r>
      <rPr>
        <sz val="20"/>
        <color theme="1"/>
        <rFont val="Arial"/>
        <family val="2"/>
      </rPr>
      <t xml:space="preserve"> O fluxo de caixa financeiro do projeto apresentou o índice RBC de 3,10, sendo este maior que 1, o que reflete positivamente para viabilidade do projeto. 
</t>
    </r>
    <r>
      <rPr>
        <b/>
        <sz val="20"/>
        <color theme="1"/>
        <rFont val="Arial"/>
        <family val="2"/>
      </rPr>
      <t>IL:</t>
    </r>
    <r>
      <rPr>
        <sz val="20"/>
        <color theme="1"/>
        <rFont val="Arial"/>
        <family val="2"/>
      </rPr>
      <t xml:space="preserve"> O índice de Lucratividade é um indicador financeiro importante para demonstrar a rentabilidade do investimento. O projeto apresentou um IL de 3,45, o que significa que para cada real investido, o projeto retornou dois reais e quarenta e cinco centavos para o investidor. 
O comportamento dos indicadores acima permite concluir que o projeto apresenta rentabilidade satisfatória, através da viabilidade econômica e financeira, demonstrando a atratividade do projeto, no entanto, na atual conjuntura, tomada pelo receio do mercado quanto aos efeitos da pandemia, faz-se necessário realizar uma análise de sensibilidade variando os custos e as receitas para avaliar o comportamento dos indicadores econômico e financeiros.
Para análise de sensibilidade, elaboramos quatro cenários descrito abaixo:
1. _____________________
2. _____________________
3. _____________________
4. _____________________
</t>
    </r>
  </si>
  <si>
    <t>De acordo com o projeto, as principais atividades desenvolvidas pelo produtor é a pecuária de ________, sendo que a comercialização da produção pecuária consiste principalmente na venda de _______________________, matrizes e touros descartadas.</t>
  </si>
  <si>
    <t xml:space="preserve"> - ANIMAIS E LEITE:</t>
  </si>
  <si>
    <t>ANO 1</t>
  </si>
  <si>
    <t>ANO 2</t>
  </si>
  <si>
    <t>ANO 3</t>
  </si>
  <si>
    <t>ANO 4</t>
  </si>
  <si>
    <t>ANO 5</t>
  </si>
  <si>
    <t>ANO 6</t>
  </si>
  <si>
    <t>ANO 7</t>
  </si>
  <si>
    <t>ANO 8</t>
  </si>
  <si>
    <t>ANO 9</t>
  </si>
  <si>
    <t>ANO 10</t>
  </si>
  <si>
    <t>ANO 11</t>
  </si>
  <si>
    <t>ANO 12</t>
  </si>
  <si>
    <t>DESCRIÇÃO</t>
  </si>
  <si>
    <t>Numero:</t>
  </si>
  <si>
    <t>Origem Recursos: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</si>
</sst>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R$&quot;\ * #,##0.00_-;\-&quot;R$&quot;\ * #,##0.00_-;_-&quot;R$&quot;\ * &quot;-&quot;??_-;_-@_-"/>
    <numFmt numFmtId="43" formatCode="_-* #,##0.00_-;\-* #,##0.00_-;_-* &quot;-&quot;??_-;_-@_-"/>
    <numFmt numFmtId="164" formatCode="&quot;R$&quot;#,##0.00;[Red]\-&quot;R$&quot;#,##0.00"/>
    <numFmt numFmtId="165" formatCode="&quot;R$ &quot;#,##0.00_);[Red]\(&quot;R$ &quot;#,##0.00\)"/>
    <numFmt numFmtId="166" formatCode="_(&quot;R$ &quot;* #,##0.00_);_(&quot;R$ &quot;* \(#,##0.00\);_(&quot;R$ &quot;* &quot;-&quot;??_);_(@_)"/>
    <numFmt numFmtId="167" formatCode="_(* #,##0.00_);_(* \(#,##0.00\);_(* &quot;-&quot;??_);_(@_)"/>
    <numFmt numFmtId="168" formatCode="0.0%"/>
    <numFmt numFmtId="169" formatCode="&quot;R$&quot;\ #,##0.00"/>
    <numFmt numFmtId="170" formatCode="0.0000"/>
    <numFmt numFmtId="171" formatCode="mmm/yyyy"/>
    <numFmt numFmtId="172" formatCode="&quot;R$&quot;#,##0.00"/>
    <numFmt numFmtId="173" formatCode="&quot;R$ &quot;#,##0.00"/>
    <numFmt numFmtId="174" formatCode="000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name val="Arial"/>
      <family val="2"/>
    </font>
    <font>
      <b/>
      <sz val="12"/>
      <name val="Arial"/>
      <family val="2"/>
    </font>
    <font>
      <sz val="12"/>
      <color theme="1"/>
      <name val="Arial"/>
      <family val="2"/>
    </font>
    <font>
      <sz val="12"/>
      <color rgb="FFFF0000"/>
      <name val="Arial"/>
      <family val="2"/>
    </font>
    <font>
      <b/>
      <sz val="12"/>
      <color rgb="FFFF0000"/>
      <name val="Arial"/>
      <family val="2"/>
    </font>
    <font>
      <sz val="10"/>
      <name val="Arial"/>
      <family val="2"/>
    </font>
    <font>
      <sz val="11"/>
      <color indexed="8"/>
      <name val="Calibri"/>
      <family val="2"/>
    </font>
    <font>
      <sz val="12"/>
      <color indexed="8"/>
      <name val="Arial"/>
      <family val="2"/>
    </font>
    <font>
      <sz val="12"/>
      <color rgb="FF000000"/>
      <name val="Arial"/>
      <family val="2"/>
    </font>
    <font>
      <b/>
      <sz val="12"/>
      <color theme="0"/>
      <name val="Arial"/>
      <family val="2"/>
    </font>
    <font>
      <sz val="12"/>
      <color theme="0"/>
      <name val="Arial"/>
      <family val="2"/>
    </font>
    <font>
      <b/>
      <sz val="11"/>
      <color theme="1"/>
      <name val="Arial"/>
      <family val="2"/>
    </font>
    <font>
      <b/>
      <sz val="9"/>
      <color indexed="81"/>
      <name val="Segoe UI"/>
      <family val="2"/>
    </font>
    <font>
      <sz val="11"/>
      <color rgb="FFFF0000"/>
      <name val="Calibri"/>
      <family val="2"/>
      <scheme val="minor"/>
    </font>
    <font>
      <sz val="11"/>
      <color theme="1"/>
      <name val="Arial"/>
      <family val="2"/>
    </font>
    <font>
      <sz val="11"/>
      <name val="Arial"/>
      <family val="2"/>
    </font>
    <font>
      <u/>
      <sz val="11"/>
      <color theme="10"/>
      <name val="Calibri"/>
      <family val="2"/>
      <scheme val="minor"/>
    </font>
    <font>
      <sz val="10"/>
      <color theme="1"/>
      <name val="Arial"/>
      <family val="2"/>
    </font>
    <font>
      <b/>
      <sz val="10"/>
      <color theme="1"/>
      <name val="Arial"/>
      <family val="2"/>
    </font>
    <font>
      <b/>
      <sz val="11"/>
      <name val="Arial"/>
      <family val="2"/>
    </font>
    <font>
      <sz val="11"/>
      <color rgb="FFFF0000"/>
      <name val="Arial"/>
      <family val="2"/>
    </font>
    <font>
      <b/>
      <sz val="11"/>
      <color rgb="FF000000"/>
      <name val="Arial"/>
      <family val="2"/>
    </font>
    <font>
      <vertAlign val="superscript"/>
      <sz val="11"/>
      <color theme="1"/>
      <name val="Arial"/>
      <family val="2"/>
    </font>
    <font>
      <sz val="12"/>
      <color rgb="FF2F368E"/>
      <name val="Arial"/>
      <family val="2"/>
    </font>
    <font>
      <sz val="11"/>
      <color rgb="FF2F368E"/>
      <name val="Arial"/>
      <family val="2"/>
    </font>
    <font>
      <sz val="11"/>
      <color rgb="FF081F60"/>
      <name val="Arial"/>
      <family val="2"/>
    </font>
    <font>
      <sz val="12"/>
      <color rgb="FF081F60"/>
      <name val="Arial"/>
      <family val="2"/>
    </font>
    <font>
      <sz val="10"/>
      <color rgb="FFFF0000"/>
      <name val="Arial"/>
      <family val="2"/>
    </font>
    <font>
      <sz val="10"/>
      <color theme="1"/>
      <name val="Calibri"/>
      <family val="2"/>
      <scheme val="minor"/>
    </font>
    <font>
      <sz val="11"/>
      <color theme="0"/>
      <name val="Calibri"/>
      <family val="2"/>
      <scheme val="minor"/>
    </font>
    <font>
      <sz val="11"/>
      <name val="Calibri"/>
      <family val="2"/>
      <scheme val="minor"/>
    </font>
    <font>
      <sz val="11"/>
      <color rgb="FF081F60"/>
      <name val="Calibri"/>
      <family val="2"/>
      <scheme val="minor"/>
    </font>
    <font>
      <b/>
      <sz val="11"/>
      <color rgb="FF081F60"/>
      <name val="Calibri"/>
      <family val="2"/>
      <scheme val="minor"/>
    </font>
    <font>
      <sz val="9"/>
      <color indexed="81"/>
      <name val="Segoe UI"/>
      <family val="2"/>
    </font>
    <font>
      <u/>
      <sz val="12"/>
      <color rgb="FF2F368E"/>
      <name val="Arial"/>
      <family val="2"/>
    </font>
    <font>
      <sz val="14"/>
      <color theme="1"/>
      <name val="Arial"/>
      <family val="2"/>
    </font>
    <font>
      <b/>
      <sz val="14"/>
      <color theme="1"/>
      <name val="Arial"/>
      <family val="2"/>
    </font>
    <font>
      <sz val="20"/>
      <color theme="1"/>
      <name val="Arial"/>
      <family val="2"/>
    </font>
    <font>
      <b/>
      <sz val="20"/>
      <color theme="1"/>
      <name val="Arial"/>
      <family val="2"/>
    </font>
    <font>
      <sz val="20"/>
      <name val="Arial"/>
      <family val="2"/>
    </font>
    <font>
      <b/>
      <sz val="20"/>
      <name val="Arial"/>
      <family val="2"/>
    </font>
    <font>
      <sz val="20"/>
      <color theme="1"/>
      <name val="Calibri"/>
      <family val="2"/>
      <scheme val="minor"/>
    </font>
    <font>
      <sz val="20"/>
      <color rgb="FF222222"/>
      <name val="Arial"/>
      <family val="2"/>
    </font>
    <font>
      <b/>
      <sz val="20"/>
      <color rgb="FF222222"/>
      <name val="Arial"/>
      <family val="2"/>
    </font>
    <font>
      <b/>
      <sz val="15"/>
      <color theme="1"/>
      <name val="Arial"/>
      <family val="2"/>
    </font>
    <font>
      <sz val="15"/>
      <color theme="1"/>
      <name val="Arial"/>
      <family val="2"/>
    </font>
    <font>
      <sz val="15"/>
      <name val="Arial"/>
      <family val="2"/>
    </font>
    <font>
      <sz val="19"/>
      <color theme="1"/>
      <name val="Arial"/>
      <family val="2"/>
    </font>
    <font>
      <b/>
      <sz val="24"/>
      <color theme="1"/>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081F60"/>
        <bgColor indexed="64"/>
      </patternFill>
    </fill>
    <fill>
      <patternFill patternType="darkGray">
        <fgColor theme="0" tint="-0.34998626667073579"/>
        <bgColor theme="3"/>
      </patternFill>
    </fill>
    <fill>
      <patternFill patternType="solid">
        <fgColor theme="9" tint="0.79998168889431442"/>
        <bgColor indexed="64"/>
      </patternFill>
    </fill>
    <fill>
      <patternFill patternType="solid">
        <fgColor theme="9" tint="-0.249977111117893"/>
        <bgColor indexed="64"/>
      </patternFill>
    </fill>
    <fill>
      <patternFill patternType="solid">
        <fgColor them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auto="1"/>
      </left>
      <right style="medium">
        <color indexed="64"/>
      </right>
      <top style="thin">
        <color auto="1"/>
      </top>
      <bottom style="thin">
        <color auto="1"/>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167" fontId="10" fillId="0" borderId="0" applyFont="0" applyFill="0" applyBorder="0" applyAlignment="0" applyProtection="0"/>
    <xf numFmtId="0" fontId="9" fillId="0" borderId="0"/>
    <xf numFmtId="0" fontId="9" fillId="0" borderId="0"/>
    <xf numFmtId="44" fontId="1" fillId="0" borderId="0" applyFont="0" applyFill="0" applyBorder="0" applyAlignment="0" applyProtection="0"/>
    <xf numFmtId="0" fontId="20" fillId="0" borderId="0" applyNumberFormat="0" applyFill="0" applyBorder="0" applyAlignment="0" applyProtection="0"/>
  </cellStyleXfs>
  <cellXfs count="1593">
    <xf numFmtId="0" fontId="0" fillId="0" borderId="0" xfId="0"/>
    <xf numFmtId="0" fontId="6" fillId="0" borderId="0" xfId="0" applyFont="1"/>
    <xf numFmtId="0" fontId="4" fillId="0" borderId="0" xfId="0" applyFont="1"/>
    <xf numFmtId="0" fontId="7" fillId="0" borderId="0" xfId="0" applyFont="1"/>
    <xf numFmtId="0" fontId="5" fillId="0" borderId="0" xfId="0" applyFont="1" applyAlignment="1">
      <alignment vertical="center"/>
    </xf>
    <xf numFmtId="0" fontId="5" fillId="0" borderId="0" xfId="0" applyFont="1" applyAlignment="1">
      <alignment horizontal="left" vertical="center"/>
    </xf>
    <xf numFmtId="0" fontId="3" fillId="2" borderId="0" xfId="0" applyFont="1" applyFill="1" applyAlignment="1">
      <alignment horizontal="center" vertical="center"/>
    </xf>
    <xf numFmtId="39" fontId="4" fillId="2" borderId="0" xfId="2" applyNumberFormat="1" applyFont="1" applyFill="1" applyBorder="1" applyAlignment="1">
      <alignment horizontal="center" vertical="center"/>
    </xf>
    <xf numFmtId="0" fontId="6" fillId="0" borderId="3" xfId="0" applyFont="1" applyBorder="1" applyAlignment="1">
      <alignment vertical="center"/>
    </xf>
    <xf numFmtId="0" fontId="4" fillId="2" borderId="9" xfId="4" applyFont="1" applyFill="1" applyBorder="1"/>
    <xf numFmtId="0" fontId="7" fillId="2" borderId="0" xfId="0" applyFont="1" applyFill="1"/>
    <xf numFmtId="165" fontId="7" fillId="2" borderId="0" xfId="0" applyNumberFormat="1" applyFont="1" applyFill="1"/>
    <xf numFmtId="10" fontId="7" fillId="0" borderId="0" xfId="3" applyNumberFormat="1" applyFont="1"/>
    <xf numFmtId="0" fontId="6" fillId="2" borderId="0" xfId="0" applyFont="1" applyFill="1" applyAlignment="1">
      <alignment horizontal="left" vertical="center"/>
    </xf>
    <xf numFmtId="168" fontId="6" fillId="2" borderId="0" xfId="3" applyNumberFormat="1" applyFont="1" applyFill="1" applyBorder="1" applyAlignment="1">
      <alignment horizontal="left" vertical="center"/>
    </xf>
    <xf numFmtId="168" fontId="4" fillId="2" borderId="0" xfId="3" applyNumberFormat="1" applyFont="1" applyFill="1" applyBorder="1" applyAlignment="1">
      <alignment horizontal="left" vertical="center"/>
    </xf>
    <xf numFmtId="9" fontId="4" fillId="2" borderId="12" xfId="3" applyFont="1" applyFill="1" applyBorder="1" applyAlignment="1">
      <alignment horizontal="center" vertical="center" wrapText="1"/>
    </xf>
    <xf numFmtId="0" fontId="6" fillId="2" borderId="9" xfId="0" applyFont="1" applyFill="1" applyBorder="1" applyAlignment="1">
      <alignment horizontal="center" vertical="center"/>
    </xf>
    <xf numFmtId="0" fontId="6" fillId="0" borderId="9" xfId="0" applyFont="1" applyBorder="1" applyAlignment="1">
      <alignment horizontal="center"/>
    </xf>
    <xf numFmtId="9" fontId="4" fillId="2" borderId="9" xfId="3" applyFont="1" applyFill="1" applyBorder="1" applyAlignment="1">
      <alignment horizontal="center" vertical="center" wrapText="1"/>
    </xf>
    <xf numFmtId="43" fontId="7" fillId="0" borderId="0" xfId="1" applyFont="1"/>
    <xf numFmtId="9" fontId="4" fillId="2" borderId="11" xfId="3" applyFont="1" applyFill="1" applyBorder="1" applyAlignment="1">
      <alignment horizontal="center" vertical="center" wrapText="1"/>
    </xf>
    <xf numFmtId="0" fontId="3" fillId="2" borderId="0" xfId="0" applyFont="1" applyFill="1" applyAlignment="1">
      <alignment vertical="center"/>
    </xf>
    <xf numFmtId="0" fontId="5" fillId="2" borderId="0" xfId="0" applyFont="1" applyFill="1" applyAlignment="1">
      <alignment vertical="center"/>
    </xf>
    <xf numFmtId="166" fontId="7" fillId="0" borderId="0" xfId="0" applyNumberFormat="1" applyFont="1"/>
    <xf numFmtId="44" fontId="7" fillId="0" borderId="0" xfId="2" applyFont="1"/>
    <xf numFmtId="0" fontId="6" fillId="2" borderId="9" xfId="0" applyFont="1" applyFill="1" applyBorder="1" applyAlignment="1">
      <alignment vertical="center"/>
    </xf>
    <xf numFmtId="2" fontId="6" fillId="2" borderId="12" xfId="0" applyNumberFormat="1" applyFont="1" applyFill="1" applyBorder="1" applyAlignment="1">
      <alignment horizontal="left" vertical="center"/>
    </xf>
    <xf numFmtId="1" fontId="4" fillId="2" borderId="12" xfId="5" applyNumberFormat="1" applyFont="1" applyFill="1" applyBorder="1" applyAlignment="1" applyProtection="1">
      <alignment horizontal="center" vertical="center"/>
      <protection locked="0"/>
    </xf>
    <xf numFmtId="2" fontId="6" fillId="2" borderId="9" xfId="0" applyNumberFormat="1" applyFont="1" applyFill="1" applyBorder="1" applyAlignment="1">
      <alignment horizontal="left" vertical="center"/>
    </xf>
    <xf numFmtId="1" fontId="4" fillId="2" borderId="9" xfId="5" applyNumberFormat="1" applyFont="1" applyFill="1" applyBorder="1" applyAlignment="1" applyProtection="1">
      <alignment horizontal="center" vertical="center"/>
      <protection locked="0"/>
    </xf>
    <xf numFmtId="2" fontId="6" fillId="2" borderId="11" xfId="0" applyNumberFormat="1" applyFont="1" applyFill="1" applyBorder="1" applyAlignment="1">
      <alignment horizontal="left" vertical="center"/>
    </xf>
    <xf numFmtId="1" fontId="4" fillId="2" borderId="11" xfId="5" applyNumberFormat="1" applyFont="1" applyFill="1" applyBorder="1" applyAlignment="1" applyProtection="1">
      <alignment horizontal="center" vertical="center"/>
      <protection locked="0"/>
    </xf>
    <xf numFmtId="0" fontId="4" fillId="2" borderId="1" xfId="0" applyFont="1" applyFill="1" applyBorder="1" applyAlignment="1">
      <alignment vertical="center" wrapText="1"/>
    </xf>
    <xf numFmtId="0" fontId="6" fillId="2" borderId="12" xfId="0" applyFont="1" applyFill="1" applyBorder="1" applyAlignment="1">
      <alignment horizontal="left" vertical="center"/>
    </xf>
    <xf numFmtId="0" fontId="4" fillId="2" borderId="4" xfId="4" applyFont="1" applyFill="1" applyBorder="1" applyAlignment="1">
      <alignment horizontal="center"/>
    </xf>
    <xf numFmtId="0" fontId="4" fillId="2" borderId="12" xfId="4" applyFont="1" applyFill="1" applyBorder="1" applyAlignment="1">
      <alignment horizontal="center"/>
    </xf>
    <xf numFmtId="0" fontId="6" fillId="2" borderId="9" xfId="0" applyFont="1" applyFill="1" applyBorder="1" applyAlignment="1">
      <alignment horizontal="left" vertical="center"/>
    </xf>
    <xf numFmtId="0" fontId="4" fillId="2" borderId="9" xfId="4" applyFont="1" applyFill="1" applyBorder="1" applyAlignment="1">
      <alignment horizontal="center"/>
    </xf>
    <xf numFmtId="0" fontId="4" fillId="2" borderId="12" xfId="4" applyFont="1" applyFill="1" applyBorder="1"/>
    <xf numFmtId="0" fontId="4" fillId="2" borderId="9" xfId="0" applyFont="1" applyFill="1" applyBorder="1" applyAlignment="1">
      <alignment horizontal="left" vertical="center"/>
    </xf>
    <xf numFmtId="2" fontId="6" fillId="2" borderId="2" xfId="0" applyNumberFormat="1" applyFont="1" applyFill="1" applyBorder="1" applyAlignment="1">
      <alignment vertical="center"/>
    </xf>
    <xf numFmtId="2" fontId="6" fillId="2" borderId="5" xfId="0" applyNumberFormat="1" applyFont="1" applyFill="1" applyBorder="1" applyAlignment="1">
      <alignment vertical="center"/>
    </xf>
    <xf numFmtId="2" fontId="6" fillId="2" borderId="7" xfId="0" applyNumberFormat="1" applyFont="1" applyFill="1" applyBorder="1" applyAlignment="1">
      <alignment vertical="center"/>
    </xf>
    <xf numFmtId="0" fontId="11" fillId="2" borderId="2" xfId="0" applyFont="1" applyFill="1" applyBorder="1" applyAlignment="1">
      <alignment horizontal="center" vertical="center"/>
    </xf>
    <xf numFmtId="40" fontId="4" fillId="2" borderId="12" xfId="6" applyNumberFormat="1" applyFont="1" applyFill="1" applyBorder="1" applyAlignment="1">
      <alignment horizontal="center" vertical="center"/>
    </xf>
    <xf numFmtId="0" fontId="11" fillId="2" borderId="10" xfId="0" applyFont="1" applyFill="1" applyBorder="1" applyAlignment="1">
      <alignment horizontal="center" vertical="center"/>
    </xf>
    <xf numFmtId="40" fontId="4" fillId="2" borderId="10" xfId="6" applyNumberFormat="1" applyFont="1" applyFill="1" applyBorder="1" applyAlignment="1">
      <alignment horizontal="center" vertical="center"/>
    </xf>
    <xf numFmtId="0" fontId="6" fillId="2" borderId="12" xfId="0" applyFont="1" applyFill="1" applyBorder="1"/>
    <xf numFmtId="166" fontId="6" fillId="2" borderId="12" xfId="0" applyNumberFormat="1" applyFont="1" applyFill="1" applyBorder="1"/>
    <xf numFmtId="0" fontId="6" fillId="2" borderId="9" xfId="0" applyFont="1" applyFill="1" applyBorder="1"/>
    <xf numFmtId="166" fontId="6" fillId="2" borderId="9" xfId="0" applyNumberFormat="1" applyFont="1" applyFill="1" applyBorder="1"/>
    <xf numFmtId="0" fontId="6" fillId="2" borderId="11" xfId="0" applyFont="1" applyFill="1" applyBorder="1"/>
    <xf numFmtId="166" fontId="6" fillId="2" borderId="11" xfId="0" applyNumberFormat="1" applyFont="1" applyFill="1" applyBorder="1"/>
    <xf numFmtId="0" fontId="11" fillId="2" borderId="13" xfId="0" applyFont="1" applyFill="1" applyBorder="1" applyAlignment="1">
      <alignment horizontal="center" vertical="center"/>
    </xf>
    <xf numFmtId="0" fontId="4" fillId="2" borderId="10" xfId="6" applyFont="1" applyFill="1" applyBorder="1" applyAlignment="1">
      <alignment horizontal="center" vertical="center"/>
    </xf>
    <xf numFmtId="0" fontId="3" fillId="2" borderId="0" xfId="0" applyFont="1" applyFill="1"/>
    <xf numFmtId="0" fontId="7" fillId="2" borderId="12" xfId="0" applyFont="1" applyFill="1" applyBorder="1" applyAlignment="1">
      <alignment horizontal="center" vertical="center"/>
    </xf>
    <xf numFmtId="0" fontId="4" fillId="2" borderId="9" xfId="0" applyFont="1" applyFill="1" applyBorder="1" applyAlignment="1">
      <alignment vertical="center"/>
    </xf>
    <xf numFmtId="0" fontId="3" fillId="2" borderId="12" xfId="0" applyFont="1" applyFill="1" applyBorder="1" applyAlignment="1">
      <alignment horizontal="center" vertical="center" wrapText="1"/>
    </xf>
    <xf numFmtId="39" fontId="6" fillId="2" borderId="12" xfId="2" applyNumberFormat="1" applyFont="1" applyFill="1" applyBorder="1" applyAlignment="1">
      <alignment horizontal="center" vertical="center" wrapText="1"/>
    </xf>
    <xf numFmtId="39" fontId="6" fillId="2" borderId="9" xfId="2" applyNumberFormat="1" applyFont="1" applyFill="1" applyBorder="1" applyAlignment="1">
      <alignment horizontal="center" vertical="center" wrapText="1"/>
    </xf>
    <xf numFmtId="39" fontId="6" fillId="2" borderId="11" xfId="2" applyNumberFormat="1" applyFont="1" applyFill="1" applyBorder="1" applyAlignment="1">
      <alignment horizontal="center" vertical="center" wrapText="1"/>
    </xf>
    <xf numFmtId="0" fontId="4" fillId="2" borderId="9" xfId="0" applyFont="1" applyFill="1" applyBorder="1" applyAlignment="1">
      <alignment horizontal="center" vertical="center"/>
    </xf>
    <xf numFmtId="4" fontId="6" fillId="2" borderId="9" xfId="2" applyNumberFormat="1" applyFont="1" applyFill="1" applyBorder="1" applyAlignment="1">
      <alignment horizontal="center" vertical="center" wrapText="1"/>
    </xf>
    <xf numFmtId="4" fontId="6" fillId="2" borderId="5" xfId="2" applyNumberFormat="1" applyFont="1" applyFill="1" applyBorder="1" applyAlignment="1">
      <alignment horizontal="center" vertical="center" wrapText="1"/>
    </xf>
    <xf numFmtId="168" fontId="6" fillId="2" borderId="10" xfId="3" applyNumberFormat="1" applyFont="1" applyFill="1" applyBorder="1" applyAlignment="1">
      <alignment horizontal="center" vertical="center"/>
    </xf>
    <xf numFmtId="4" fontId="7" fillId="2" borderId="6" xfId="1" applyNumberFormat="1" applyFont="1" applyFill="1" applyBorder="1" applyAlignment="1">
      <alignment horizontal="center" vertical="center"/>
    </xf>
    <xf numFmtId="0" fontId="8" fillId="2" borderId="10" xfId="0" applyFont="1" applyFill="1" applyBorder="1" applyAlignment="1">
      <alignment horizontal="center" vertical="center"/>
    </xf>
    <xf numFmtId="171" fontId="7" fillId="2" borderId="12" xfId="0" applyNumberFormat="1" applyFont="1" applyFill="1" applyBorder="1" applyAlignment="1">
      <alignment horizontal="center" vertical="center"/>
    </xf>
    <xf numFmtId="14" fontId="7" fillId="2" borderId="10" xfId="0" applyNumberFormat="1" applyFont="1" applyFill="1" applyBorder="1" applyAlignment="1">
      <alignment horizontal="center" vertical="center"/>
    </xf>
    <xf numFmtId="0" fontId="7" fillId="0" borderId="10" xfId="0" applyFont="1" applyBorder="1" applyAlignment="1">
      <alignment horizontal="center"/>
    </xf>
    <xf numFmtId="4" fontId="7" fillId="0" borderId="10" xfId="0" applyNumberFormat="1" applyFont="1" applyBorder="1" applyAlignment="1">
      <alignment horizontal="center"/>
    </xf>
    <xf numFmtId="171" fontId="7" fillId="2" borderId="9" xfId="0" applyNumberFormat="1" applyFont="1" applyFill="1" applyBorder="1" applyAlignment="1">
      <alignment horizontal="center" vertical="center"/>
    </xf>
    <xf numFmtId="4" fontId="7" fillId="2" borderId="9" xfId="0" applyNumberFormat="1" applyFont="1" applyFill="1" applyBorder="1" applyAlignment="1">
      <alignment horizontal="center" vertical="center"/>
    </xf>
    <xf numFmtId="14" fontId="7" fillId="2" borderId="6" xfId="7" applyNumberFormat="1" applyFont="1" applyFill="1" applyBorder="1" applyAlignment="1">
      <alignment horizontal="center" vertical="center"/>
    </xf>
    <xf numFmtId="0" fontId="7" fillId="2" borderId="6" xfId="0" applyFont="1" applyFill="1" applyBorder="1" applyAlignment="1">
      <alignment horizontal="center" vertical="center"/>
    </xf>
    <xf numFmtId="14" fontId="7" fillId="2" borderId="6" xfId="0" applyNumberFormat="1" applyFont="1" applyFill="1" applyBorder="1" applyAlignment="1">
      <alignment horizontal="center" vertical="center"/>
    </xf>
    <xf numFmtId="10" fontId="7" fillId="2" borderId="6" xfId="3" applyNumberFormat="1" applyFont="1" applyFill="1" applyBorder="1" applyAlignment="1">
      <alignment horizontal="center" vertical="center"/>
    </xf>
    <xf numFmtId="4" fontId="7" fillId="2" borderId="8" xfId="8" applyNumberFormat="1" applyFont="1" applyFill="1" applyBorder="1" applyAlignment="1">
      <alignment horizontal="center" vertical="center"/>
    </xf>
    <xf numFmtId="43" fontId="8" fillId="0" borderId="0" xfId="1" applyFont="1" applyBorder="1" applyAlignment="1">
      <alignment horizontal="center" vertical="center"/>
    </xf>
    <xf numFmtId="43" fontId="7" fillId="0" borderId="0" xfId="1" applyFont="1" applyBorder="1" applyAlignment="1">
      <alignment vertical="center"/>
    </xf>
    <xf numFmtId="167" fontId="7" fillId="0" borderId="0" xfId="0" applyNumberFormat="1" applyFont="1" applyAlignment="1">
      <alignment vertical="center"/>
    </xf>
    <xf numFmtId="4" fontId="7" fillId="0" borderId="0" xfId="0" applyNumberFormat="1" applyFont="1" applyAlignment="1">
      <alignment vertical="center"/>
    </xf>
    <xf numFmtId="39" fontId="7" fillId="0" borderId="0" xfId="0" applyNumberFormat="1" applyFont="1" applyAlignment="1">
      <alignment vertical="center"/>
    </xf>
    <xf numFmtId="0" fontId="6" fillId="2" borderId="0" xfId="0" applyFont="1" applyFill="1" applyAlignment="1">
      <alignment vertical="center"/>
    </xf>
    <xf numFmtId="0" fontId="0" fillId="0" borderId="10" xfId="0" applyBorder="1" applyAlignment="1">
      <alignment horizontal="center"/>
    </xf>
    <xf numFmtId="39" fontId="6" fillId="2" borderId="2" xfId="2" applyNumberFormat="1" applyFont="1" applyFill="1" applyBorder="1" applyAlignment="1">
      <alignment horizontal="center" vertical="center" wrapText="1"/>
    </xf>
    <xf numFmtId="39" fontId="6" fillId="2" borderId="5" xfId="2" applyNumberFormat="1" applyFont="1" applyFill="1" applyBorder="1" applyAlignment="1">
      <alignment horizontal="center" vertical="center" wrapText="1"/>
    </xf>
    <xf numFmtId="39" fontId="6" fillId="2" borderId="7" xfId="2" applyNumberFormat="1" applyFont="1" applyFill="1" applyBorder="1" applyAlignment="1">
      <alignment horizontal="center" vertical="center" wrapText="1"/>
    </xf>
    <xf numFmtId="0" fontId="8" fillId="0" borderId="10" xfId="0" applyFont="1" applyBorder="1" applyAlignment="1">
      <alignment horizontal="center"/>
    </xf>
    <xf numFmtId="0" fontId="3" fillId="2" borderId="0" xfId="0" applyFont="1" applyFill="1" applyAlignment="1">
      <alignment horizontal="left" vertical="center"/>
    </xf>
    <xf numFmtId="0" fontId="17" fillId="0" borderId="0" xfId="0" applyFont="1"/>
    <xf numFmtId="10" fontId="6" fillId="2" borderId="0" xfId="3" applyNumberFormat="1" applyFont="1" applyFill="1" applyBorder="1" applyAlignment="1">
      <alignment horizontal="center" vertical="center"/>
    </xf>
    <xf numFmtId="0" fontId="5" fillId="0" borderId="10" xfId="0" applyFont="1" applyBorder="1"/>
    <xf numFmtId="0" fontId="4" fillId="0" borderId="10" xfId="0" applyFont="1" applyBorder="1" applyAlignment="1">
      <alignment horizontal="center"/>
    </xf>
    <xf numFmtId="0" fontId="8" fillId="0" borderId="0" xfId="0" applyFont="1" applyAlignment="1">
      <alignment horizontal="center"/>
    </xf>
    <xf numFmtId="10" fontId="7" fillId="2" borderId="0" xfId="3" applyNumberFormat="1" applyFont="1" applyFill="1" applyBorder="1" applyAlignment="1">
      <alignment horizontal="center" vertical="center"/>
    </xf>
    <xf numFmtId="0" fontId="7" fillId="2" borderId="10" xfId="0" applyFont="1" applyFill="1" applyBorder="1" applyAlignment="1">
      <alignment horizontal="center" vertical="center"/>
    </xf>
    <xf numFmtId="14" fontId="7" fillId="2" borderId="12" xfId="0" applyNumberFormat="1" applyFont="1" applyFill="1" applyBorder="1" applyAlignment="1">
      <alignment horizontal="center" vertical="center"/>
    </xf>
    <xf numFmtId="10" fontId="6" fillId="2" borderId="9" xfId="3" applyNumberFormat="1" applyFont="1" applyFill="1" applyBorder="1" applyAlignment="1">
      <alignment horizontal="right" vertical="center"/>
    </xf>
    <xf numFmtId="0" fontId="6" fillId="2" borderId="12" xfId="3" applyNumberFormat="1" applyFont="1" applyFill="1" applyBorder="1" applyAlignment="1">
      <alignment horizontal="right" vertical="center"/>
    </xf>
    <xf numFmtId="0" fontId="6" fillId="2" borderId="9" xfId="3" applyNumberFormat="1" applyFont="1" applyFill="1" applyBorder="1" applyAlignment="1">
      <alignment horizontal="right" vertical="center"/>
    </xf>
    <xf numFmtId="0" fontId="4" fillId="2" borderId="9" xfId="0" applyFont="1" applyFill="1" applyBorder="1" applyAlignment="1">
      <alignment horizontal="right" vertical="center"/>
    </xf>
    <xf numFmtId="39" fontId="6" fillId="2" borderId="9" xfId="2" applyNumberFormat="1" applyFont="1" applyFill="1" applyBorder="1" applyAlignment="1">
      <alignment horizontal="right" vertical="center"/>
    </xf>
    <xf numFmtId="10" fontId="6" fillId="2" borderId="11" xfId="3" applyNumberFormat="1" applyFont="1" applyFill="1" applyBorder="1" applyAlignment="1">
      <alignment horizontal="right" vertical="center"/>
    </xf>
    <xf numFmtId="0" fontId="6" fillId="0" borderId="10" xfId="0" applyFont="1" applyFill="1" applyBorder="1" applyAlignment="1">
      <alignment horizontal="center" vertical="center"/>
    </xf>
    <xf numFmtId="1" fontId="6" fillId="0" borderId="10"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2" fontId="6" fillId="0" borderId="12" xfId="0" applyNumberFormat="1" applyFont="1" applyFill="1" applyBorder="1" applyAlignment="1">
      <alignment horizontal="left" vertical="center"/>
    </xf>
    <xf numFmtId="1" fontId="6" fillId="0" borderId="2"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2" xfId="0" applyNumberFormat="1" applyFont="1" applyFill="1" applyBorder="1" applyAlignment="1" applyProtection="1">
      <alignment horizontal="center" vertical="center"/>
      <protection locked="0"/>
    </xf>
    <xf numFmtId="1" fontId="4" fillId="0" borderId="5"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0" fontId="4" fillId="0" borderId="9" xfId="0" applyFont="1" applyFill="1" applyBorder="1" applyAlignment="1">
      <alignment horizontal="center" vertical="center"/>
    </xf>
    <xf numFmtId="2" fontId="6" fillId="0" borderId="9" xfId="0" applyNumberFormat="1" applyFont="1" applyFill="1" applyBorder="1" applyAlignment="1">
      <alignment horizontal="left" vertical="center"/>
    </xf>
    <xf numFmtId="1" fontId="6" fillId="0" borderId="5" xfId="0" applyNumberFormat="1" applyFont="1" applyFill="1" applyBorder="1" applyAlignment="1">
      <alignment horizontal="center" vertical="center"/>
    </xf>
    <xf numFmtId="1" fontId="4" fillId="0" borderId="5" xfId="0" applyNumberFormat="1" applyFont="1" applyFill="1" applyBorder="1" applyAlignment="1" applyProtection="1">
      <alignment horizontal="center" vertical="center"/>
      <protection locked="0"/>
    </xf>
    <xf numFmtId="1" fontId="6" fillId="0" borderId="9" xfId="0" applyNumberFormat="1" applyFont="1" applyFill="1" applyBorder="1" applyAlignment="1">
      <alignment horizontal="center" vertical="center"/>
    </xf>
    <xf numFmtId="2" fontId="6" fillId="0" borderId="5" xfId="0" applyNumberFormat="1" applyFont="1" applyFill="1" applyBorder="1" applyAlignment="1">
      <alignment vertical="center"/>
    </xf>
    <xf numFmtId="1" fontId="4" fillId="0" borderId="0" xfId="0" applyNumberFormat="1" applyFont="1" applyFill="1" applyAlignment="1">
      <alignment horizontal="center" vertical="center"/>
    </xf>
    <xf numFmtId="2" fontId="6" fillId="0" borderId="11" xfId="0" applyNumberFormat="1" applyFont="1" applyFill="1" applyBorder="1" applyAlignment="1">
      <alignment horizontal="left" vertical="center"/>
    </xf>
    <xf numFmtId="1" fontId="4" fillId="0" borderId="7" xfId="0" applyNumberFormat="1" applyFont="1" applyFill="1" applyBorder="1" applyAlignment="1">
      <alignment horizontal="center" vertical="center"/>
    </xf>
    <xf numFmtId="1" fontId="4" fillId="0" borderId="7" xfId="0" applyNumberFormat="1" applyFont="1" applyFill="1" applyBorder="1" applyAlignment="1" applyProtection="1">
      <alignment horizontal="center" vertical="center"/>
      <protection locked="0"/>
    </xf>
    <xf numFmtId="1" fontId="4" fillId="0" borderId="10" xfId="0" applyNumberFormat="1" applyFont="1" applyFill="1" applyBorder="1" applyAlignment="1">
      <alignment horizontal="center" vertical="center"/>
    </xf>
    <xf numFmtId="1" fontId="4" fillId="0" borderId="12" xfId="0"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1" fontId="6" fillId="0" borderId="15" xfId="0" applyNumberFormat="1" applyFont="1" applyFill="1" applyBorder="1" applyAlignment="1">
      <alignment horizontal="center" vertical="center"/>
    </xf>
    <xf numFmtId="1" fontId="4" fillId="0" borderId="11" xfId="0" applyNumberFormat="1" applyFont="1" applyFill="1" applyBorder="1" applyAlignment="1">
      <alignment horizontal="center" vertical="center"/>
    </xf>
    <xf numFmtId="0" fontId="0" fillId="0" borderId="0" xfId="0" applyFill="1"/>
    <xf numFmtId="1" fontId="4" fillId="0" borderId="0" xfId="0" applyNumberFormat="1" applyFont="1" applyFill="1" applyBorder="1" applyAlignment="1">
      <alignment horizontal="center" vertical="center"/>
    </xf>
    <xf numFmtId="0" fontId="3" fillId="2" borderId="0" xfId="0" applyFont="1" applyFill="1" applyAlignment="1"/>
    <xf numFmtId="0" fontId="3" fillId="0" borderId="0" xfId="0" applyFont="1"/>
    <xf numFmtId="0" fontId="18" fillId="0" borderId="0" xfId="0" applyFont="1"/>
    <xf numFmtId="0" fontId="0" fillId="2" borderId="0" xfId="0" applyFill="1"/>
    <xf numFmtId="0" fontId="21" fillId="0" borderId="0" xfId="0" applyFont="1" applyAlignment="1">
      <alignment horizontal="justify" vertical="center"/>
    </xf>
    <xf numFmtId="0" fontId="18" fillId="0" borderId="0" xfId="0" applyFont="1" applyAlignment="1">
      <alignment horizontal="center"/>
    </xf>
    <xf numFmtId="0" fontId="8" fillId="0" borderId="0" xfId="0" applyFont="1" applyFill="1" applyAlignment="1">
      <alignment vertical="center" wrapText="1"/>
    </xf>
    <xf numFmtId="0" fontId="7" fillId="0" borderId="0" xfId="0" applyFont="1" applyFill="1"/>
    <xf numFmtId="0" fontId="8" fillId="0" borderId="0" xfId="0" applyFont="1" applyFill="1"/>
    <xf numFmtId="0" fontId="8" fillId="0" borderId="0" xfId="0" applyFont="1" applyFill="1" applyAlignment="1">
      <alignment horizontal="left"/>
    </xf>
    <xf numFmtId="14" fontId="6" fillId="0" borderId="0" xfId="0" applyNumberFormat="1" applyFont="1" applyFill="1" applyAlignment="1">
      <alignment horizontal="left" vertical="center" wrapText="1"/>
    </xf>
    <xf numFmtId="14" fontId="6" fillId="0" borderId="0" xfId="0" applyNumberFormat="1" applyFont="1" applyFill="1" applyAlignment="1">
      <alignment vertical="center" wrapText="1"/>
    </xf>
    <xf numFmtId="0" fontId="0" fillId="0" borderId="3" xfId="0" applyBorder="1" applyAlignment="1">
      <alignment horizontal="center"/>
    </xf>
    <xf numFmtId="172" fontId="6" fillId="0" borderId="9" xfId="3" applyNumberFormat="1" applyFont="1" applyFill="1" applyBorder="1" applyAlignment="1">
      <alignment horizontal="center" vertical="center"/>
    </xf>
    <xf numFmtId="0" fontId="18" fillId="2" borderId="10" xfId="0" applyFont="1" applyFill="1" applyBorder="1" applyAlignment="1">
      <alignment horizontal="left" vertical="center"/>
    </xf>
    <xf numFmtId="0" fontId="0" fillId="2" borderId="0" xfId="0" applyFont="1" applyFill="1"/>
    <xf numFmtId="0" fontId="15" fillId="2" borderId="10" xfId="0" applyFont="1" applyFill="1" applyBorder="1" applyAlignment="1">
      <alignment horizontal="center" vertical="center"/>
    </xf>
    <xf numFmtId="0" fontId="18" fillId="2" borderId="10" xfId="0" applyFont="1" applyFill="1" applyBorder="1" applyAlignment="1">
      <alignment horizontal="center" vertical="center"/>
    </xf>
    <xf numFmtId="4" fontId="18" fillId="2" borderId="10" xfId="0" applyNumberFormat="1" applyFont="1" applyFill="1" applyBorder="1" applyAlignment="1">
      <alignment horizontal="center" vertical="center"/>
    </xf>
    <xf numFmtId="43" fontId="18" fillId="2" borderId="10" xfId="1" applyFont="1" applyFill="1" applyBorder="1" applyAlignment="1">
      <alignment horizontal="center" vertical="center"/>
    </xf>
    <xf numFmtId="167" fontId="18" fillId="2" borderId="10" xfId="0" applyNumberFormat="1" applyFont="1" applyFill="1" applyBorder="1" applyAlignment="1">
      <alignment horizontal="center" vertical="center"/>
    </xf>
    <xf numFmtId="0" fontId="15" fillId="2" borderId="10" xfId="0" applyFont="1" applyFill="1" applyBorder="1" applyAlignment="1">
      <alignment vertical="center"/>
    </xf>
    <xf numFmtId="4" fontId="25" fillId="2" borderId="10" xfId="0" applyNumberFormat="1" applyFont="1" applyFill="1" applyBorder="1" applyAlignment="1">
      <alignment horizontal="center" vertical="center"/>
    </xf>
    <xf numFmtId="0" fontId="18" fillId="2" borderId="10" xfId="0" applyFont="1" applyFill="1" applyBorder="1" applyAlignment="1">
      <alignment vertical="center"/>
    </xf>
    <xf numFmtId="0" fontId="6"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27" fillId="3" borderId="12" xfId="0" applyFont="1" applyFill="1" applyBorder="1" applyAlignment="1" applyProtection="1">
      <alignment vertical="center"/>
      <protection locked="0"/>
    </xf>
    <xf numFmtId="0" fontId="27" fillId="3" borderId="12" xfId="0" applyFont="1" applyFill="1" applyBorder="1" applyAlignment="1" applyProtection="1">
      <alignment horizontal="center" vertical="center" wrapText="1"/>
      <protection locked="0"/>
    </xf>
    <xf numFmtId="39" fontId="27" fillId="3" borderId="2" xfId="2" applyNumberFormat="1" applyFont="1" applyFill="1" applyBorder="1" applyAlignment="1" applyProtection="1">
      <alignment horizontal="center" vertical="center" wrapText="1"/>
      <protection locked="0"/>
    </xf>
    <xf numFmtId="0" fontId="27" fillId="3" borderId="9" xfId="0" applyFont="1" applyFill="1" applyBorder="1" applyAlignment="1" applyProtection="1">
      <alignment vertical="center"/>
      <protection locked="0"/>
    </xf>
    <xf numFmtId="0" fontId="27" fillId="3" borderId="9" xfId="0" applyFont="1" applyFill="1" applyBorder="1" applyAlignment="1" applyProtection="1">
      <alignment horizontal="center" vertical="center" wrapText="1"/>
      <protection locked="0"/>
    </xf>
    <xf numFmtId="39" fontId="27" fillId="3" borderId="5" xfId="2" applyNumberFormat="1" applyFont="1" applyFill="1" applyBorder="1" applyAlignment="1" applyProtection="1">
      <alignment horizontal="center" vertical="center" wrapText="1"/>
      <protection locked="0"/>
    </xf>
    <xf numFmtId="0" fontId="27" fillId="3" borderId="11" xfId="0" applyFont="1" applyFill="1" applyBorder="1" applyAlignment="1" applyProtection="1">
      <alignment vertical="center"/>
      <protection locked="0"/>
    </xf>
    <xf numFmtId="0" fontId="27" fillId="3" borderId="11" xfId="0" applyFont="1" applyFill="1" applyBorder="1" applyAlignment="1" applyProtection="1">
      <alignment horizontal="center" vertical="center" wrapText="1"/>
      <protection locked="0"/>
    </xf>
    <xf numFmtId="39" fontId="27" fillId="3" borderId="7" xfId="2" applyNumberFormat="1" applyFont="1" applyFill="1" applyBorder="1" applyAlignment="1" applyProtection="1">
      <alignment horizontal="center" vertical="center" wrapText="1"/>
      <protection locked="0"/>
    </xf>
    <xf numFmtId="14" fontId="27" fillId="3" borderId="4" xfId="0" applyNumberFormat="1" applyFont="1" applyFill="1" applyBorder="1" applyAlignment="1" applyProtection="1">
      <alignment horizontal="center" vertical="center" wrapText="1"/>
      <protection locked="0"/>
    </xf>
    <xf numFmtId="14" fontId="27" fillId="3" borderId="6" xfId="0" applyNumberFormat="1" applyFont="1" applyFill="1" applyBorder="1" applyAlignment="1" applyProtection="1">
      <alignment horizontal="center" vertical="center" wrapText="1"/>
      <protection locked="0"/>
    </xf>
    <xf numFmtId="14" fontId="27" fillId="3" borderId="8" xfId="0" applyNumberFormat="1"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protection locked="0"/>
    </xf>
    <xf numFmtId="14" fontId="27" fillId="3" borderId="12" xfId="0" applyNumberFormat="1" applyFont="1" applyFill="1" applyBorder="1" applyAlignment="1" applyProtection="1">
      <alignment horizontal="center" vertical="center" wrapText="1"/>
      <protection locked="0"/>
    </xf>
    <xf numFmtId="14" fontId="27" fillId="3" borderId="9" xfId="0" applyNumberFormat="1" applyFont="1" applyFill="1" applyBorder="1" applyAlignment="1" applyProtection="1">
      <alignment horizontal="center" vertical="center" wrapText="1"/>
      <protection locked="0"/>
    </xf>
    <xf numFmtId="14" fontId="27" fillId="3" borderId="11" xfId="0" applyNumberFormat="1"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protection locked="0"/>
    </xf>
    <xf numFmtId="0" fontId="27" fillId="3" borderId="9" xfId="0" applyFont="1" applyFill="1" applyBorder="1" applyAlignment="1" applyProtection="1">
      <alignment horizontal="center" shrinkToFit="1"/>
      <protection locked="0"/>
    </xf>
    <xf numFmtId="0" fontId="27" fillId="3" borderId="12" xfId="0" applyFont="1" applyFill="1" applyBorder="1" applyAlignment="1" applyProtection="1">
      <alignment horizontal="center" shrinkToFit="1"/>
      <protection locked="0"/>
    </xf>
    <xf numFmtId="0" fontId="27" fillId="3" borderId="11" xfId="0" applyFont="1" applyFill="1" applyBorder="1" applyAlignment="1" applyProtection="1">
      <alignment horizontal="center"/>
      <protection locked="0"/>
    </xf>
    <xf numFmtId="2" fontId="27" fillId="3" borderId="12" xfId="1" applyNumberFormat="1" applyFont="1" applyFill="1" applyBorder="1" applyAlignment="1" applyProtection="1">
      <alignment horizontal="center" vertical="center"/>
      <protection locked="0"/>
    </xf>
    <xf numFmtId="0" fontId="27" fillId="3" borderId="12" xfId="1" applyNumberFormat="1" applyFont="1" applyFill="1" applyBorder="1" applyAlignment="1" applyProtection="1">
      <alignment horizontal="center" vertical="center" wrapText="1"/>
      <protection locked="0"/>
    </xf>
    <xf numFmtId="2" fontId="27" fillId="3" borderId="9" xfId="1" applyNumberFormat="1" applyFont="1" applyFill="1" applyBorder="1" applyAlignment="1" applyProtection="1">
      <alignment horizontal="center" vertical="center"/>
      <protection locked="0"/>
    </xf>
    <xf numFmtId="0" fontId="27" fillId="3" borderId="9" xfId="1" applyNumberFormat="1" applyFont="1" applyFill="1" applyBorder="1" applyAlignment="1" applyProtection="1">
      <alignment horizontal="center" vertical="center" wrapText="1"/>
      <protection locked="0"/>
    </xf>
    <xf numFmtId="2" fontId="27" fillId="3" borderId="11" xfId="1" applyNumberFormat="1" applyFont="1" applyFill="1" applyBorder="1" applyAlignment="1" applyProtection="1">
      <alignment horizontal="center" vertical="center"/>
      <protection locked="0"/>
    </xf>
    <xf numFmtId="0" fontId="27" fillId="3" borderId="11" xfId="1" applyNumberFormat="1" applyFont="1" applyFill="1" applyBorder="1" applyAlignment="1" applyProtection="1">
      <alignment horizontal="center" vertical="center" wrapText="1"/>
      <protection locked="0"/>
    </xf>
    <xf numFmtId="0" fontId="27" fillId="3" borderId="9" xfId="4" applyFont="1" applyFill="1" applyBorder="1" applyAlignment="1" applyProtection="1">
      <alignment horizontal="center"/>
      <protection locked="0"/>
    </xf>
    <xf numFmtId="2" fontId="27" fillId="3" borderId="9" xfId="0" applyNumberFormat="1" applyFont="1" applyFill="1" applyBorder="1" applyAlignment="1" applyProtection="1">
      <alignment horizontal="center"/>
      <protection locked="0"/>
    </xf>
    <xf numFmtId="2" fontId="27" fillId="3" borderId="11" xfId="0" applyNumberFormat="1" applyFont="1" applyFill="1" applyBorder="1" applyAlignment="1" applyProtection="1">
      <alignment horizontal="center"/>
      <protection locked="0"/>
    </xf>
    <xf numFmtId="0" fontId="27" fillId="3" borderId="9" xfId="0" applyFont="1" applyFill="1" applyBorder="1" applyAlignment="1" applyProtection="1">
      <alignment horizontal="left" vertical="center"/>
      <protection locked="0"/>
    </xf>
    <xf numFmtId="0" fontId="27" fillId="3" borderId="6" xfId="4" applyFont="1" applyFill="1" applyBorder="1" applyAlignment="1" applyProtection="1">
      <alignment horizontal="center"/>
      <protection locked="0"/>
    </xf>
    <xf numFmtId="0" fontId="27" fillId="3" borderId="11" xfId="4" applyFont="1" applyFill="1" applyBorder="1" applyAlignment="1" applyProtection="1">
      <alignment horizontal="left"/>
      <protection locked="0"/>
    </xf>
    <xf numFmtId="0" fontId="27" fillId="3" borderId="11" xfId="4" applyFont="1" applyFill="1" applyBorder="1" applyAlignment="1" applyProtection="1">
      <alignment horizontal="center"/>
      <protection locked="0"/>
    </xf>
    <xf numFmtId="0" fontId="27" fillId="3" borderId="9" xfId="4" applyFont="1" applyFill="1" applyBorder="1" applyAlignment="1" applyProtection="1">
      <alignment horizontal="center" vertical="center"/>
      <protection locked="0"/>
    </xf>
    <xf numFmtId="0" fontId="27" fillId="3" borderId="6" xfId="0" applyFont="1" applyFill="1" applyBorder="1" applyAlignment="1" applyProtection="1">
      <alignment horizontal="center" vertical="center"/>
      <protection locked="0"/>
    </xf>
    <xf numFmtId="1" fontId="27" fillId="3" borderId="3" xfId="0" applyNumberFormat="1" applyFont="1" applyFill="1" applyBorder="1" applyAlignment="1" applyProtection="1">
      <alignment horizontal="center" vertical="center"/>
      <protection locked="0"/>
    </xf>
    <xf numFmtId="1" fontId="27" fillId="3" borderId="0" xfId="0" applyNumberFormat="1" applyFont="1" applyFill="1" applyAlignment="1" applyProtection="1">
      <alignment horizontal="center" vertical="center"/>
      <protection locked="0"/>
    </xf>
    <xf numFmtId="1" fontId="27" fillId="3" borderId="4" xfId="0" applyNumberFormat="1" applyFont="1" applyFill="1" applyBorder="1" applyAlignment="1" applyProtection="1">
      <alignment horizontal="center" vertical="center"/>
      <protection locked="0"/>
    </xf>
    <xf numFmtId="1" fontId="27" fillId="3" borderId="6" xfId="0" applyNumberFormat="1" applyFont="1" applyFill="1" applyBorder="1" applyAlignment="1" applyProtection="1">
      <alignment horizontal="center" vertical="center"/>
      <protection locked="0"/>
    </xf>
    <xf numFmtId="1" fontId="27" fillId="3" borderId="1" xfId="0" applyNumberFormat="1" applyFont="1" applyFill="1" applyBorder="1" applyAlignment="1" applyProtection="1">
      <alignment horizontal="center" vertical="center"/>
      <protection locked="0"/>
    </xf>
    <xf numFmtId="1" fontId="27" fillId="3" borderId="5" xfId="0" applyNumberFormat="1" applyFont="1" applyFill="1" applyBorder="1" applyAlignment="1" applyProtection="1">
      <alignment horizontal="center" vertical="center"/>
      <protection locked="0"/>
    </xf>
    <xf numFmtId="1" fontId="27" fillId="3" borderId="7" xfId="0" applyNumberFormat="1" applyFont="1" applyFill="1" applyBorder="1" applyAlignment="1" applyProtection="1">
      <alignment horizontal="center" vertical="center"/>
      <protection locked="0"/>
    </xf>
    <xf numFmtId="0" fontId="27" fillId="3" borderId="12" xfId="0" applyFont="1" applyFill="1" applyBorder="1" applyProtection="1">
      <protection locked="0"/>
    </xf>
    <xf numFmtId="2" fontId="27" fillId="3" borderId="2" xfId="1" applyNumberFormat="1" applyFont="1" applyFill="1" applyBorder="1" applyAlignment="1" applyProtection="1">
      <alignment horizontal="center" vertical="center" wrapText="1"/>
      <protection locked="0"/>
    </xf>
    <xf numFmtId="2" fontId="27" fillId="3" borderId="12" xfId="1" applyNumberFormat="1" applyFont="1" applyFill="1" applyBorder="1" applyAlignment="1" applyProtection="1">
      <alignment horizontal="center" vertical="center" wrapText="1"/>
      <protection locked="0"/>
    </xf>
    <xf numFmtId="0" fontId="27" fillId="3" borderId="9" xfId="0" applyFont="1" applyFill="1" applyBorder="1" applyProtection="1">
      <protection locked="0"/>
    </xf>
    <xf numFmtId="2" fontId="27" fillId="3" borderId="5" xfId="1" applyNumberFormat="1" applyFont="1" applyFill="1" applyBorder="1" applyAlignment="1" applyProtection="1">
      <alignment horizontal="center" vertical="center" wrapText="1"/>
      <protection locked="0"/>
    </xf>
    <xf numFmtId="2" fontId="27" fillId="3" borderId="9" xfId="1" applyNumberFormat="1" applyFont="1" applyFill="1" applyBorder="1" applyAlignment="1" applyProtection="1">
      <alignment horizontal="center" vertical="center" wrapText="1"/>
      <protection locked="0"/>
    </xf>
    <xf numFmtId="2" fontId="27" fillId="3" borderId="2" xfId="2" applyNumberFormat="1" applyFont="1" applyFill="1" applyBorder="1" applyAlignment="1" applyProtection="1">
      <alignment horizontal="center" vertical="center" wrapText="1"/>
      <protection locked="0"/>
    </xf>
    <xf numFmtId="2" fontId="27" fillId="3" borderId="12" xfId="2" applyNumberFormat="1" applyFont="1" applyFill="1" applyBorder="1" applyAlignment="1" applyProtection="1">
      <alignment horizontal="center" vertical="center" wrapText="1"/>
      <protection locked="0"/>
    </xf>
    <xf numFmtId="2" fontId="27" fillId="3" borderId="5" xfId="2" applyNumberFormat="1" applyFont="1" applyFill="1" applyBorder="1" applyAlignment="1" applyProtection="1">
      <alignment horizontal="center" vertical="center" wrapText="1"/>
      <protection locked="0"/>
    </xf>
    <xf numFmtId="2" fontId="27" fillId="3" borderId="9" xfId="2" applyNumberFormat="1" applyFont="1" applyFill="1" applyBorder="1" applyAlignment="1" applyProtection="1">
      <alignment horizontal="center" vertical="center" wrapText="1"/>
      <protection locked="0"/>
    </xf>
    <xf numFmtId="2" fontId="27" fillId="3" borderId="7" xfId="2" applyNumberFormat="1" applyFont="1" applyFill="1" applyBorder="1" applyAlignment="1" applyProtection="1">
      <alignment horizontal="center" vertical="center" wrapText="1"/>
      <protection locked="0"/>
    </xf>
    <xf numFmtId="2" fontId="27" fillId="3" borderId="11" xfId="2" applyNumberFormat="1" applyFont="1" applyFill="1" applyBorder="1" applyAlignment="1" applyProtection="1">
      <alignment horizontal="center" vertical="center" wrapText="1"/>
      <protection locked="0"/>
    </xf>
    <xf numFmtId="1" fontId="27" fillId="3" borderId="12" xfId="1" applyNumberFormat="1" applyFont="1" applyFill="1" applyBorder="1" applyAlignment="1" applyProtection="1">
      <alignment horizontal="center"/>
      <protection locked="0"/>
    </xf>
    <xf numFmtId="1" fontId="27" fillId="3" borderId="9" xfId="1" applyNumberFormat="1" applyFont="1" applyFill="1" applyBorder="1" applyAlignment="1" applyProtection="1">
      <alignment horizontal="center"/>
      <protection locked="0"/>
    </xf>
    <xf numFmtId="0" fontId="27" fillId="3" borderId="11" xfId="0" applyFont="1" applyFill="1" applyBorder="1" applyProtection="1">
      <protection locked="0"/>
    </xf>
    <xf numFmtId="1" fontId="27" fillId="3" borderId="11" xfId="1" applyNumberFormat="1" applyFont="1" applyFill="1" applyBorder="1" applyAlignment="1" applyProtection="1">
      <alignment horizontal="center"/>
      <protection locked="0"/>
    </xf>
    <xf numFmtId="0" fontId="27" fillId="3" borderId="9" xfId="6" applyFont="1" applyFill="1" applyBorder="1" applyAlignment="1" applyProtection="1">
      <alignment vertical="center"/>
      <protection locked="0"/>
    </xf>
    <xf numFmtId="40" fontId="27" fillId="3" borderId="9" xfId="6" applyNumberFormat="1" applyFont="1" applyFill="1" applyBorder="1" applyAlignment="1" applyProtection="1">
      <alignment horizontal="center" vertical="center"/>
      <protection locked="0"/>
    </xf>
    <xf numFmtId="169" fontId="27" fillId="3" borderId="9" xfId="6" applyNumberFormat="1" applyFont="1" applyFill="1" applyBorder="1" applyAlignment="1" applyProtection="1">
      <alignment horizontal="center" vertical="center"/>
      <protection locked="0"/>
    </xf>
    <xf numFmtId="0" fontId="27" fillId="3" borderId="11" xfId="6" applyFont="1" applyFill="1" applyBorder="1" applyAlignment="1" applyProtection="1">
      <alignment vertical="center"/>
      <protection locked="0"/>
    </xf>
    <xf numFmtId="40" fontId="27" fillId="3" borderId="11" xfId="6" applyNumberFormat="1" applyFont="1" applyFill="1" applyBorder="1" applyAlignment="1" applyProtection="1">
      <alignment horizontal="center" vertical="center"/>
      <protection locked="0"/>
    </xf>
    <xf numFmtId="40" fontId="27" fillId="3" borderId="12" xfId="6" applyNumberFormat="1" applyFont="1" applyFill="1" applyBorder="1" applyAlignment="1" applyProtection="1">
      <alignment horizontal="center" vertical="center"/>
      <protection locked="0"/>
    </xf>
    <xf numFmtId="40" fontId="27" fillId="3" borderId="9" xfId="5" applyNumberFormat="1" applyFont="1" applyFill="1" applyBorder="1" applyAlignment="1" applyProtection="1">
      <alignment horizontal="center" vertical="center"/>
      <protection locked="0"/>
    </xf>
    <xf numFmtId="0" fontId="27" fillId="3" borderId="12" xfId="6" applyFont="1" applyFill="1" applyBorder="1" applyAlignment="1" applyProtection="1">
      <alignment vertical="center"/>
      <protection locked="0"/>
    </xf>
    <xf numFmtId="0" fontId="6" fillId="2" borderId="5" xfId="0" applyFont="1" applyFill="1" applyBorder="1" applyAlignment="1" applyProtection="1">
      <protection locked="0"/>
    </xf>
    <xf numFmtId="0" fontId="6" fillId="2" borderId="0" xfId="0" applyFont="1" applyFill="1" applyBorder="1" applyAlignment="1" applyProtection="1">
      <protection locked="0"/>
    </xf>
    <xf numFmtId="0" fontId="4" fillId="2" borderId="5" xfId="0" applyFont="1" applyFill="1" applyBorder="1" applyAlignment="1" applyProtection="1">
      <protection locked="0"/>
    </xf>
    <xf numFmtId="0" fontId="4" fillId="2" borderId="0" xfId="0" applyFont="1" applyFill="1" applyBorder="1" applyAlignment="1" applyProtection="1">
      <protection locked="0"/>
    </xf>
    <xf numFmtId="39" fontId="6" fillId="2" borderId="4" xfId="2" applyNumberFormat="1" applyFont="1" applyFill="1" applyBorder="1" applyAlignment="1">
      <alignment horizontal="center" vertical="center" wrapText="1"/>
    </xf>
    <xf numFmtId="39" fontId="6" fillId="2" borderId="6" xfId="2" applyNumberFormat="1" applyFont="1" applyFill="1" applyBorder="1" applyAlignment="1">
      <alignment horizontal="center" vertical="center" wrapText="1"/>
    </xf>
    <xf numFmtId="39" fontId="6" fillId="2" borderId="8" xfId="2" applyNumberFormat="1" applyFont="1" applyFill="1" applyBorder="1" applyAlignment="1">
      <alignment horizontal="center" vertical="center" wrapText="1"/>
    </xf>
    <xf numFmtId="4" fontId="28" fillId="3" borderId="10" xfId="0" applyNumberFormat="1" applyFont="1" applyFill="1" applyBorder="1" applyAlignment="1" applyProtection="1">
      <alignment horizontal="center" vertical="center"/>
      <protection locked="0"/>
    </xf>
    <xf numFmtId="10" fontId="28" fillId="3" borderId="10" xfId="0" applyNumberFormat="1" applyFont="1" applyFill="1" applyBorder="1" applyAlignment="1" applyProtection="1">
      <alignment horizontal="center" vertical="center"/>
      <protection locked="0"/>
    </xf>
    <xf numFmtId="0" fontId="18" fillId="2" borderId="9" xfId="0" applyFont="1" applyFill="1" applyBorder="1" applyAlignment="1">
      <alignment horizontal="center" vertical="center"/>
    </xf>
    <xf numFmtId="0" fontId="18" fillId="2" borderId="5" xfId="0" applyFont="1" applyFill="1" applyBorder="1" applyAlignment="1">
      <alignment horizontal="center" vertical="center"/>
    </xf>
    <xf numFmtId="0" fontId="6" fillId="0" borderId="10" xfId="0" applyFont="1" applyBorder="1" applyAlignment="1">
      <alignment vertical="top" wrapText="1"/>
    </xf>
    <xf numFmtId="0" fontId="30" fillId="2" borderId="9" xfId="0" applyFont="1" applyFill="1" applyBorder="1" applyAlignment="1">
      <alignment horizontal="left" vertical="center"/>
    </xf>
    <xf numFmtId="0" fontId="30" fillId="2" borderId="11" xfId="0" applyFont="1" applyFill="1" applyBorder="1" applyAlignment="1">
      <alignment horizontal="left" vertical="center"/>
    </xf>
    <xf numFmtId="2" fontId="27" fillId="3" borderId="9" xfId="6" applyNumberFormat="1" applyFont="1" applyFill="1" applyBorder="1" applyAlignment="1" applyProtection="1">
      <alignment horizontal="center" vertical="center"/>
      <protection locked="0"/>
    </xf>
    <xf numFmtId="2" fontId="27" fillId="3" borderId="9" xfId="5" applyNumberFormat="1" applyFont="1" applyFill="1" applyBorder="1" applyAlignment="1" applyProtection="1">
      <alignment horizontal="center" vertical="center"/>
      <protection locked="0"/>
    </xf>
    <xf numFmtId="49" fontId="29" fillId="3" borderId="9" xfId="0" applyNumberFormat="1" applyFont="1" applyFill="1" applyBorder="1" applyAlignment="1" applyProtection="1">
      <alignment horizontal="center" vertical="center"/>
      <protection locked="0"/>
    </xf>
    <xf numFmtId="49" fontId="29" fillId="3" borderId="11" xfId="0" applyNumberFormat="1" applyFont="1" applyFill="1" applyBorder="1" applyAlignment="1" applyProtection="1">
      <alignment horizontal="center" vertical="center"/>
      <protection locked="0"/>
    </xf>
    <xf numFmtId="0" fontId="30" fillId="2" borderId="12" xfId="0" applyFont="1" applyFill="1" applyBorder="1" applyProtection="1"/>
    <xf numFmtId="0" fontId="30" fillId="2" borderId="12" xfId="0" applyFont="1" applyFill="1" applyBorder="1" applyAlignment="1" applyProtection="1">
      <alignment horizontal="center"/>
    </xf>
    <xf numFmtId="0" fontId="30" fillId="2" borderId="9" xfId="0" applyFont="1" applyFill="1" applyBorder="1" applyProtection="1"/>
    <xf numFmtId="0" fontId="30" fillId="2" borderId="9" xfId="0" applyFont="1" applyFill="1" applyBorder="1" applyAlignment="1" applyProtection="1">
      <alignment horizontal="center"/>
    </xf>
    <xf numFmtId="0" fontId="30" fillId="2" borderId="11" xfId="0" applyFont="1" applyFill="1" applyBorder="1" applyProtection="1"/>
    <xf numFmtId="0" fontId="30" fillId="2" borderId="11" xfId="0" applyFont="1" applyFill="1" applyBorder="1" applyAlignment="1" applyProtection="1">
      <alignment horizont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0" borderId="0" xfId="0" applyFont="1" applyAlignment="1">
      <alignment horizontal="center"/>
    </xf>
    <xf numFmtId="0" fontId="9" fillId="0" borderId="0" xfId="0" applyFont="1" applyAlignment="1">
      <alignment horizontal="center"/>
    </xf>
    <xf numFmtId="0" fontId="31" fillId="0" borderId="0" xfId="0" applyFont="1" applyAlignment="1">
      <alignment horizontal="center"/>
    </xf>
    <xf numFmtId="0" fontId="32" fillId="0" borderId="0" xfId="0" applyFont="1" applyAlignment="1">
      <alignment horizontal="center"/>
    </xf>
    <xf numFmtId="167" fontId="31" fillId="0" borderId="0" xfId="0" applyNumberFormat="1" applyFont="1" applyAlignment="1">
      <alignment horizontal="center" vertical="center"/>
    </xf>
    <xf numFmtId="171" fontId="31" fillId="2" borderId="9" xfId="0" applyNumberFormat="1" applyFont="1" applyFill="1" applyBorder="1" applyAlignment="1">
      <alignment horizontal="center" vertical="center"/>
    </xf>
    <xf numFmtId="4" fontId="31" fillId="2" borderId="9" xfId="0" applyNumberFormat="1" applyFont="1" applyFill="1" applyBorder="1" applyAlignment="1">
      <alignment horizontal="center" vertical="center"/>
    </xf>
    <xf numFmtId="39" fontId="21" fillId="2" borderId="0" xfId="0" applyNumberFormat="1" applyFont="1" applyFill="1" applyAlignment="1">
      <alignment horizontal="center" vertical="center"/>
    </xf>
    <xf numFmtId="49" fontId="0" fillId="0" borderId="0" xfId="0" applyNumberFormat="1" applyAlignment="1">
      <alignment horizontal="center"/>
    </xf>
    <xf numFmtId="0" fontId="24" fillId="0" borderId="0" xfId="0" applyFont="1"/>
    <xf numFmtId="0" fontId="7" fillId="2" borderId="0" xfId="0" applyFont="1" applyFill="1" applyAlignment="1">
      <alignment vertical="center"/>
    </xf>
    <xf numFmtId="0" fontId="29" fillId="3" borderId="12" xfId="0" applyFont="1" applyFill="1" applyBorder="1" applyAlignment="1" applyProtection="1">
      <alignment horizontal="center" vertical="center"/>
      <protection locked="0"/>
    </xf>
    <xf numFmtId="0" fontId="29" fillId="3" borderId="9" xfId="0" applyFont="1" applyFill="1" applyBorder="1" applyAlignment="1" applyProtection="1">
      <alignment horizontal="center" vertical="center"/>
      <protection locked="0"/>
    </xf>
    <xf numFmtId="0" fontId="29" fillId="3" borderId="9" xfId="0" quotePrefix="1" applyFont="1" applyFill="1" applyBorder="1" applyAlignment="1" applyProtection="1">
      <alignment horizontal="center" vertical="center"/>
      <protection locked="0"/>
    </xf>
    <xf numFmtId="0" fontId="6" fillId="2" borderId="13"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justify" vertical="center"/>
    </xf>
    <xf numFmtId="0" fontId="4" fillId="2" borderId="9" xfId="0" applyFont="1" applyFill="1" applyBorder="1" applyAlignment="1">
      <alignment horizontal="justify" vertical="center"/>
    </xf>
    <xf numFmtId="0" fontId="4" fillId="2" borderId="11" xfId="0" applyFont="1" applyFill="1" applyBorder="1" applyAlignment="1">
      <alignment horizontal="justify" vertical="center"/>
    </xf>
    <xf numFmtId="0" fontId="4" fillId="2" borderId="10" xfId="0" applyFont="1" applyFill="1" applyBorder="1" applyAlignment="1">
      <alignment horizontal="center" vertical="center"/>
    </xf>
    <xf numFmtId="0" fontId="4" fillId="2" borderId="13" xfId="0" applyFont="1" applyFill="1" applyBorder="1" applyAlignment="1">
      <alignment vertical="center"/>
    </xf>
    <xf numFmtId="2" fontId="4" fillId="2" borderId="13" xfId="0" applyNumberFormat="1" applyFont="1" applyFill="1" applyBorder="1" applyAlignment="1">
      <alignment horizontal="center" vertical="center"/>
    </xf>
    <xf numFmtId="44" fontId="4" fillId="2" borderId="10" xfId="2" applyFont="1" applyFill="1" applyBorder="1" applyAlignment="1">
      <alignment horizontal="center" vertical="center"/>
    </xf>
    <xf numFmtId="166" fontId="4" fillId="2" borderId="10" xfId="0" applyNumberFormat="1" applyFont="1" applyFill="1" applyBorder="1" applyAlignment="1">
      <alignment horizontal="center" vertical="center"/>
    </xf>
    <xf numFmtId="2" fontId="12" fillId="2" borderId="13" xfId="0" applyNumberFormat="1" applyFont="1" applyFill="1" applyBorder="1" applyAlignment="1">
      <alignment horizontal="center" vertical="center"/>
    </xf>
    <xf numFmtId="2" fontId="4" fillId="2" borderId="9" xfId="0" applyNumberFormat="1" applyFont="1" applyFill="1" applyBorder="1" applyAlignment="1">
      <alignment horizontal="center" vertical="center"/>
    </xf>
    <xf numFmtId="44" fontId="4" fillId="2" borderId="9" xfId="2" applyFont="1" applyFill="1" applyBorder="1" applyAlignment="1">
      <alignment horizontal="center" vertical="center"/>
    </xf>
    <xf numFmtId="166" fontId="7" fillId="6" borderId="9" xfId="0" applyNumberFormat="1" applyFont="1" applyFill="1" applyBorder="1" applyAlignment="1">
      <alignment horizontal="right" vertical="center"/>
    </xf>
    <xf numFmtId="2" fontId="6" fillId="2" borderId="13" xfId="0" applyNumberFormat="1" applyFont="1" applyFill="1" applyBorder="1" applyAlignment="1">
      <alignment horizontal="center"/>
    </xf>
    <xf numFmtId="166" fontId="6" fillId="2" borderId="10" xfId="0" applyNumberFormat="1" applyFont="1" applyFill="1" applyBorder="1" applyAlignment="1">
      <alignment horizontal="center"/>
    </xf>
    <xf numFmtId="44" fontId="6" fillId="2" borderId="10" xfId="2" applyFont="1" applyFill="1" applyBorder="1" applyAlignment="1">
      <alignment horizontal="center"/>
    </xf>
    <xf numFmtId="0" fontId="4" fillId="2" borderId="10" xfId="0" applyFont="1" applyFill="1" applyBorder="1" applyAlignment="1">
      <alignment horizontal="center" vertical="center" wrapText="1"/>
    </xf>
    <xf numFmtId="44" fontId="4" fillId="2" borderId="10" xfId="2" applyFont="1" applyFill="1" applyBorder="1" applyAlignment="1">
      <alignment horizontal="justify" vertical="center"/>
    </xf>
    <xf numFmtId="0" fontId="4" fillId="2" borderId="10" xfId="0" applyFont="1" applyFill="1" applyBorder="1" applyAlignment="1" applyProtection="1">
      <alignment horizontal="center" vertical="center" wrapText="1"/>
    </xf>
    <xf numFmtId="44" fontId="4" fillId="2" borderId="12" xfId="2" applyFont="1" applyFill="1" applyBorder="1" applyAlignment="1" applyProtection="1">
      <alignment shrinkToFit="1"/>
    </xf>
    <xf numFmtId="44" fontId="4" fillId="2" borderId="9" xfId="2" applyFont="1" applyFill="1" applyBorder="1" applyAlignment="1" applyProtection="1">
      <alignment shrinkToFit="1"/>
    </xf>
    <xf numFmtId="0" fontId="6" fillId="0" borderId="10" xfId="0" applyFont="1" applyBorder="1" applyAlignment="1">
      <alignment horizontal="center"/>
    </xf>
    <xf numFmtId="44" fontId="4" fillId="2" borderId="10" xfId="2" applyFont="1" applyFill="1" applyBorder="1" applyAlignment="1" applyProtection="1">
      <alignment shrinkToFit="1"/>
    </xf>
    <xf numFmtId="173" fontId="6" fillId="2" borderId="12" xfId="0" applyNumberFormat="1" applyFont="1" applyFill="1" applyBorder="1" applyAlignment="1">
      <alignment horizontal="center"/>
    </xf>
    <xf numFmtId="173" fontId="6" fillId="2" borderId="10" xfId="0" applyNumberFormat="1" applyFont="1" applyFill="1" applyBorder="1" applyAlignment="1">
      <alignment horizontal="center"/>
    </xf>
    <xf numFmtId="44" fontId="4" fillId="2" borderId="10" xfId="2" applyFont="1" applyFill="1" applyBorder="1" applyAlignment="1" applyProtection="1">
      <alignment horizontal="center" vertical="center"/>
    </xf>
    <xf numFmtId="44" fontId="4" fillId="2" borderId="9" xfId="2" applyFont="1" applyFill="1" applyBorder="1" applyAlignment="1" applyProtection="1">
      <alignment horizontal="center" vertical="center"/>
    </xf>
    <xf numFmtId="44" fontId="6" fillId="2" borderId="10" xfId="2" applyFont="1" applyFill="1" applyBorder="1" applyAlignment="1" applyProtection="1">
      <alignment horizontal="center"/>
    </xf>
    <xf numFmtId="0" fontId="7" fillId="3" borderId="5"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2" fontId="4" fillId="2" borderId="13" xfId="0" applyNumberFormat="1" applyFont="1" applyFill="1" applyBorder="1" applyAlignment="1" applyProtection="1">
      <alignment horizontal="center" vertical="center"/>
    </xf>
    <xf numFmtId="0" fontId="30" fillId="3" borderId="9" xfId="0" applyFont="1" applyFill="1" applyBorder="1" applyAlignment="1" applyProtection="1">
      <alignment horizontal="center" vertical="center"/>
      <protection locked="0"/>
    </xf>
    <xf numFmtId="0" fontId="30" fillId="3" borderId="11" xfId="0" applyFont="1" applyFill="1" applyBorder="1" applyAlignment="1" applyProtection="1">
      <alignment horizontal="center" vertical="center"/>
      <protection locked="0"/>
    </xf>
    <xf numFmtId="166" fontId="30" fillId="3" borderId="9" xfId="0" applyNumberFormat="1" applyFont="1" applyFill="1" applyBorder="1" applyAlignment="1" applyProtection="1">
      <alignment horizontal="right" vertical="center"/>
      <protection locked="0"/>
    </xf>
    <xf numFmtId="0" fontId="30" fillId="3" borderId="2" xfId="0" applyFont="1" applyFill="1" applyBorder="1" applyAlignment="1" applyProtection="1">
      <alignment vertical="center"/>
      <protection locked="0"/>
    </xf>
    <xf numFmtId="2" fontId="30" fillId="3" borderId="2" xfId="0" applyNumberFormat="1" applyFont="1" applyFill="1" applyBorder="1" applyAlignment="1" applyProtection="1">
      <alignment horizontal="center" vertical="center"/>
      <protection locked="0"/>
    </xf>
    <xf numFmtId="0" fontId="30" fillId="3" borderId="5" xfId="0" applyFont="1" applyFill="1" applyBorder="1" applyAlignment="1" applyProtection="1">
      <alignment vertical="center"/>
      <protection locked="0"/>
    </xf>
    <xf numFmtId="2" fontId="30" fillId="3" borderId="5" xfId="0" applyNumberFormat="1" applyFont="1" applyFill="1" applyBorder="1" applyAlignment="1" applyProtection="1">
      <alignment horizontal="center" vertical="center"/>
      <protection locked="0"/>
    </xf>
    <xf numFmtId="0" fontId="30" fillId="3" borderId="7" xfId="0" applyFont="1" applyFill="1" applyBorder="1" applyAlignment="1" applyProtection="1">
      <alignment vertical="center"/>
      <protection locked="0"/>
    </xf>
    <xf numFmtId="2" fontId="30" fillId="3" borderId="7" xfId="0" applyNumberFormat="1" applyFont="1" applyFill="1" applyBorder="1" applyAlignment="1" applyProtection="1">
      <alignment horizontal="center" vertical="center"/>
      <protection locked="0"/>
    </xf>
    <xf numFmtId="0" fontId="30" fillId="3" borderId="13" xfId="0" applyFont="1" applyFill="1" applyBorder="1" applyAlignment="1" applyProtection="1">
      <alignment vertical="center"/>
      <protection locked="0"/>
    </xf>
    <xf numFmtId="2" fontId="30" fillId="3" borderId="13" xfId="0" applyNumberFormat="1" applyFont="1" applyFill="1" applyBorder="1" applyAlignment="1" applyProtection="1">
      <alignment horizontal="center" vertical="center"/>
      <protection locked="0"/>
    </xf>
    <xf numFmtId="170" fontId="30" fillId="3" borderId="2" xfId="0" applyNumberFormat="1" applyFont="1" applyFill="1" applyBorder="1" applyAlignment="1" applyProtection="1">
      <alignment horizontal="center" vertical="center"/>
      <protection locked="0"/>
    </xf>
    <xf numFmtId="170" fontId="30" fillId="3" borderId="5" xfId="0" applyNumberFormat="1" applyFont="1" applyFill="1" applyBorder="1" applyAlignment="1" applyProtection="1">
      <alignment horizontal="center" vertical="center"/>
      <protection locked="0"/>
    </xf>
    <xf numFmtId="0" fontId="30" fillId="3" borderId="2" xfId="0" applyFont="1" applyFill="1" applyBorder="1" applyAlignment="1" applyProtection="1">
      <alignment horizontal="justify" vertical="center"/>
      <protection locked="0"/>
    </xf>
    <xf numFmtId="0" fontId="30" fillId="3" borderId="12" xfId="0" applyFont="1" applyFill="1" applyBorder="1" applyAlignment="1" applyProtection="1">
      <alignment vertical="center"/>
      <protection locked="0"/>
    </xf>
    <xf numFmtId="0" fontId="30" fillId="3" borderId="4"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44" fontId="30" fillId="3" borderId="12" xfId="2" applyFont="1" applyFill="1" applyBorder="1" applyAlignment="1" applyProtection="1">
      <alignment horizontal="justify" vertical="center" wrapText="1"/>
      <protection locked="0"/>
    </xf>
    <xf numFmtId="0" fontId="30" fillId="3" borderId="12" xfId="0" applyFont="1" applyFill="1" applyBorder="1" applyAlignment="1" applyProtection="1">
      <alignment vertical="center" wrapText="1"/>
      <protection locked="0"/>
    </xf>
    <xf numFmtId="0" fontId="30" fillId="3" borderId="5" xfId="0" applyFont="1" applyFill="1" applyBorder="1" applyAlignment="1" applyProtection="1">
      <alignment horizontal="justify" vertical="center"/>
      <protection locked="0"/>
    </xf>
    <xf numFmtId="0" fontId="30" fillId="3" borderId="9" xfId="0" applyFont="1" applyFill="1" applyBorder="1" applyAlignment="1" applyProtection="1">
      <alignment vertical="center"/>
      <protection locked="0"/>
    </xf>
    <xf numFmtId="0" fontId="30" fillId="3" borderId="6" xfId="0" applyFont="1" applyFill="1" applyBorder="1" applyAlignment="1" applyProtection="1">
      <alignment horizontal="center" vertical="center"/>
      <protection locked="0"/>
    </xf>
    <xf numFmtId="44" fontId="30" fillId="3" borderId="9" xfId="2" applyFont="1" applyFill="1" applyBorder="1" applyAlignment="1" applyProtection="1">
      <alignment horizontal="justify" vertical="center" wrapText="1"/>
      <protection locked="0"/>
    </xf>
    <xf numFmtId="0" fontId="30" fillId="3" borderId="9" xfId="0" applyFont="1" applyFill="1" applyBorder="1" applyAlignment="1" applyProtection="1">
      <alignment vertical="center" wrapText="1"/>
      <protection locked="0"/>
    </xf>
    <xf numFmtId="0" fontId="30" fillId="3" borderId="9" xfId="0" applyFont="1" applyFill="1" applyBorder="1" applyAlignment="1" applyProtection="1">
      <alignment horizontal="justify" vertical="center"/>
      <protection locked="0"/>
    </xf>
    <xf numFmtId="0" fontId="30" fillId="3" borderId="11" xfId="0" applyFont="1" applyFill="1" applyBorder="1" applyAlignment="1" applyProtection="1">
      <alignment horizontal="justify" vertical="center"/>
      <protection locked="0"/>
    </xf>
    <xf numFmtId="44" fontId="30" fillId="3" borderId="11" xfId="2" applyFont="1" applyFill="1" applyBorder="1" applyAlignment="1" applyProtection="1">
      <alignment horizontal="justify" vertical="center" wrapText="1"/>
      <protection locked="0"/>
    </xf>
    <xf numFmtId="0" fontId="30" fillId="3" borderId="11" xfId="0" applyFont="1" applyFill="1" applyBorder="1" applyAlignment="1" applyProtection="1">
      <alignment vertical="center" wrapText="1"/>
      <protection locked="0"/>
    </xf>
    <xf numFmtId="0" fontId="30" fillId="3" borderId="12" xfId="0" applyFont="1" applyFill="1" applyBorder="1" applyAlignment="1" applyProtection="1">
      <alignment horizontal="justify" vertical="center"/>
      <protection locked="0"/>
    </xf>
    <xf numFmtId="0" fontId="30" fillId="3" borderId="2" xfId="0" applyFont="1" applyFill="1" applyBorder="1" applyAlignment="1" applyProtection="1">
      <alignment horizontal="center" vertical="center"/>
      <protection locked="0"/>
    </xf>
    <xf numFmtId="44" fontId="30" fillId="3" borderId="12" xfId="2" applyFont="1" applyFill="1" applyBorder="1" applyAlignment="1" applyProtection="1">
      <alignment horizontal="justify" vertical="center"/>
      <protection locked="0"/>
    </xf>
    <xf numFmtId="0" fontId="30" fillId="3" borderId="5" xfId="0" applyFont="1" applyFill="1" applyBorder="1" applyAlignment="1" applyProtection="1">
      <alignment horizontal="center" vertical="center"/>
      <protection locked="0"/>
    </xf>
    <xf numFmtId="44" fontId="30" fillId="3" borderId="9" xfId="2" applyFont="1" applyFill="1" applyBorder="1" applyAlignment="1" applyProtection="1">
      <alignment horizontal="justify" vertical="center"/>
      <protection locked="0"/>
    </xf>
    <xf numFmtId="0" fontId="30" fillId="3" borderId="12" xfId="0" applyFont="1" applyFill="1" applyBorder="1" applyAlignment="1" applyProtection="1">
      <alignment shrinkToFit="1"/>
      <protection locked="0"/>
    </xf>
    <xf numFmtId="0" fontId="30" fillId="3" borderId="12" xfId="0" applyFont="1" applyFill="1" applyBorder="1" applyAlignment="1" applyProtection="1">
      <alignment horizontal="center" shrinkToFit="1"/>
      <protection locked="0"/>
    </xf>
    <xf numFmtId="166" fontId="30" fillId="3" borderId="12" xfId="2" applyNumberFormat="1" applyFont="1" applyFill="1" applyBorder="1" applyAlignment="1" applyProtection="1">
      <alignment vertical="center" wrapText="1"/>
      <protection locked="0"/>
    </xf>
    <xf numFmtId="0" fontId="30" fillId="3" borderId="9" xfId="0" applyFont="1" applyFill="1" applyBorder="1" applyAlignment="1" applyProtection="1">
      <alignment shrinkToFit="1"/>
      <protection locked="0"/>
    </xf>
    <xf numFmtId="0" fontId="30" fillId="3" borderId="9" xfId="0" applyNumberFormat="1" applyFont="1" applyFill="1" applyBorder="1" applyAlignment="1" applyProtection="1">
      <alignment horizontal="center" shrinkToFit="1"/>
      <protection locked="0"/>
    </xf>
    <xf numFmtId="166" fontId="30" fillId="3" borderId="9" xfId="2" applyNumberFormat="1" applyFont="1" applyFill="1" applyBorder="1" applyAlignment="1" applyProtection="1">
      <alignment vertical="center" wrapText="1"/>
      <protection locked="0"/>
    </xf>
    <xf numFmtId="0" fontId="30" fillId="3" borderId="9" xfId="0" applyFont="1" applyFill="1" applyBorder="1" applyAlignment="1" applyProtection="1">
      <alignment horizontal="center"/>
      <protection locked="0"/>
    </xf>
    <xf numFmtId="0" fontId="30" fillId="3" borderId="9" xfId="0" applyFont="1" applyFill="1" applyBorder="1" applyAlignment="1" applyProtection="1">
      <alignment horizontal="center" shrinkToFit="1"/>
      <protection locked="0"/>
    </xf>
    <xf numFmtId="0" fontId="30" fillId="3" borderId="9" xfId="0" applyFont="1" applyFill="1" applyBorder="1" applyProtection="1">
      <protection locked="0"/>
    </xf>
    <xf numFmtId="44" fontId="30" fillId="3" borderId="9" xfId="2" applyFont="1" applyFill="1" applyBorder="1" applyAlignment="1" applyProtection="1">
      <alignment shrinkToFit="1"/>
      <protection locked="0"/>
    </xf>
    <xf numFmtId="0" fontId="30" fillId="3" borderId="11" xfId="0" applyFont="1" applyFill="1" applyBorder="1" applyAlignment="1" applyProtection="1">
      <alignment shrinkToFit="1"/>
      <protection locked="0"/>
    </xf>
    <xf numFmtId="44" fontId="30" fillId="3" borderId="12" xfId="2" applyFont="1" applyFill="1" applyBorder="1" applyAlignment="1" applyProtection="1">
      <alignment shrinkToFit="1"/>
      <protection locked="0"/>
    </xf>
    <xf numFmtId="0" fontId="30" fillId="3" borderId="4" xfId="0" applyFont="1" applyFill="1" applyBorder="1" applyAlignment="1" applyProtection="1">
      <alignment shrinkToFit="1"/>
      <protection locked="0"/>
    </xf>
    <xf numFmtId="0" fontId="30" fillId="3" borderId="5" xfId="0" applyFont="1" applyFill="1" applyBorder="1" applyAlignment="1" applyProtection="1">
      <alignment shrinkToFit="1"/>
      <protection locked="0"/>
    </xf>
    <xf numFmtId="0" fontId="30" fillId="3" borderId="6" xfId="0" applyFont="1" applyFill="1" applyBorder="1" applyAlignment="1" applyProtection="1">
      <alignment shrinkToFit="1"/>
      <protection locked="0"/>
    </xf>
    <xf numFmtId="0" fontId="30" fillId="3" borderId="6" xfId="0" applyFont="1" applyFill="1" applyBorder="1" applyProtection="1">
      <protection locked="0"/>
    </xf>
    <xf numFmtId="166" fontId="30" fillId="3" borderId="9" xfId="0" applyNumberFormat="1" applyFont="1" applyFill="1" applyBorder="1" applyAlignment="1">
      <alignment horizontal="right" vertical="center"/>
    </xf>
    <xf numFmtId="0" fontId="30" fillId="3" borderId="2" xfId="0" applyFont="1" applyFill="1" applyBorder="1" applyAlignment="1">
      <alignment vertical="center"/>
    </xf>
    <xf numFmtId="2" fontId="30" fillId="3" borderId="2" xfId="0" applyNumberFormat="1" applyFont="1" applyFill="1" applyBorder="1" applyAlignment="1">
      <alignment horizontal="center" vertical="center"/>
    </xf>
    <xf numFmtId="0" fontId="30" fillId="3" borderId="5" xfId="0" applyFont="1" applyFill="1" applyBorder="1" applyAlignment="1">
      <alignment vertical="center"/>
    </xf>
    <xf numFmtId="2" fontId="30" fillId="3" borderId="5" xfId="0" applyNumberFormat="1" applyFont="1" applyFill="1" applyBorder="1" applyAlignment="1">
      <alignment horizontal="center" vertical="center"/>
    </xf>
    <xf numFmtId="0" fontId="30" fillId="3" borderId="7" xfId="0" applyFont="1" applyFill="1" applyBorder="1" applyAlignment="1">
      <alignment vertical="center"/>
    </xf>
    <xf numFmtId="2" fontId="30" fillId="3" borderId="7" xfId="0" applyNumberFormat="1" applyFont="1" applyFill="1" applyBorder="1" applyAlignment="1">
      <alignment horizontal="center" vertical="center"/>
    </xf>
    <xf numFmtId="0" fontId="30" fillId="3" borderId="13" xfId="0" applyFont="1" applyFill="1" applyBorder="1" applyAlignment="1">
      <alignment vertical="center"/>
    </xf>
    <xf numFmtId="2" fontId="30" fillId="3" borderId="13" xfId="0" applyNumberFormat="1" applyFont="1" applyFill="1" applyBorder="1" applyAlignment="1">
      <alignment horizontal="center" vertical="center"/>
    </xf>
    <xf numFmtId="170" fontId="30" fillId="3" borderId="2" xfId="0" applyNumberFormat="1" applyFont="1" applyFill="1" applyBorder="1" applyAlignment="1">
      <alignment horizontal="center" vertical="center"/>
    </xf>
    <xf numFmtId="170" fontId="30" fillId="3" borderId="5" xfId="0" applyNumberFormat="1" applyFont="1" applyFill="1" applyBorder="1" applyAlignment="1">
      <alignment horizontal="center" vertical="center"/>
    </xf>
    <xf numFmtId="0" fontId="30" fillId="3" borderId="12" xfId="0" applyFont="1" applyFill="1" applyBorder="1" applyAlignment="1">
      <alignment horizontal="justify" vertical="center"/>
    </xf>
    <xf numFmtId="0" fontId="30" fillId="3" borderId="12" xfId="0" applyFont="1" applyFill="1" applyBorder="1" applyAlignment="1">
      <alignment horizontal="center" vertical="center"/>
    </xf>
    <xf numFmtId="44" fontId="30" fillId="3" borderId="12" xfId="2" applyFont="1" applyFill="1" applyBorder="1" applyAlignment="1">
      <alignment horizontal="justify" vertical="center" wrapText="1"/>
    </xf>
    <xf numFmtId="0" fontId="30" fillId="3" borderId="12" xfId="0" applyFont="1" applyFill="1" applyBorder="1" applyAlignment="1">
      <alignment vertical="center" wrapText="1"/>
    </xf>
    <xf numFmtId="0" fontId="30" fillId="3" borderId="9" xfId="0" applyFont="1" applyFill="1" applyBorder="1" applyAlignment="1">
      <alignment horizontal="justify" vertical="center"/>
    </xf>
    <xf numFmtId="0" fontId="30" fillId="3" borderId="9" xfId="0" applyFont="1" applyFill="1" applyBorder="1" applyAlignment="1">
      <alignment horizontal="center" vertical="center"/>
    </xf>
    <xf numFmtId="44" fontId="30" fillId="3" borderId="9" xfId="2" applyFont="1" applyFill="1" applyBorder="1" applyAlignment="1">
      <alignment horizontal="justify" vertical="center" wrapText="1"/>
    </xf>
    <xf numFmtId="0" fontId="30" fillId="3" borderId="9" xfId="0" applyFont="1" applyFill="1" applyBorder="1" applyAlignment="1">
      <alignment vertical="center" wrapText="1"/>
    </xf>
    <xf numFmtId="0" fontId="30" fillId="3" borderId="11" xfId="0" applyFont="1" applyFill="1" applyBorder="1" applyAlignment="1">
      <alignment horizontal="justify" vertical="center"/>
    </xf>
    <xf numFmtId="0" fontId="30" fillId="3" borderId="11" xfId="0" applyFont="1" applyFill="1" applyBorder="1" applyAlignment="1">
      <alignment horizontal="center" vertical="center"/>
    </xf>
    <xf numFmtId="44" fontId="30" fillId="3" borderId="11" xfId="2" applyFont="1" applyFill="1" applyBorder="1" applyAlignment="1">
      <alignment horizontal="justify" vertical="center" wrapText="1"/>
    </xf>
    <xf numFmtId="0" fontId="30" fillId="3" borderId="11" xfId="0" applyFont="1" applyFill="1" applyBorder="1" applyAlignment="1">
      <alignment vertical="center" wrapText="1"/>
    </xf>
    <xf numFmtId="0" fontId="30" fillId="3" borderId="2" xfId="0" applyFont="1" applyFill="1" applyBorder="1" applyAlignment="1">
      <alignment horizontal="center" vertical="center"/>
    </xf>
    <xf numFmtId="44" fontId="30" fillId="3" borderId="12" xfId="2" applyFont="1" applyFill="1" applyBorder="1" applyAlignment="1">
      <alignment horizontal="justify" vertical="center"/>
    </xf>
    <xf numFmtId="0" fontId="30" fillId="3" borderId="5" xfId="0" applyFont="1" applyFill="1" applyBorder="1" applyAlignment="1">
      <alignment horizontal="center" vertical="center"/>
    </xf>
    <xf numFmtId="44" fontId="30" fillId="3" borderId="9" xfId="2" applyFont="1" applyFill="1" applyBorder="1" applyAlignment="1">
      <alignment horizontal="justify" vertical="center"/>
    </xf>
    <xf numFmtId="0" fontId="6" fillId="2" borderId="7" xfId="0" applyFont="1" applyFill="1" applyBorder="1" applyAlignment="1">
      <alignment horizontal="center" vertical="center"/>
    </xf>
    <xf numFmtId="10" fontId="4" fillId="2" borderId="0" xfId="3" applyNumberFormat="1" applyFont="1" applyFill="1" applyBorder="1" applyAlignment="1">
      <alignment horizontal="center" vertical="center"/>
    </xf>
    <xf numFmtId="10" fontId="6" fillId="2" borderId="0" xfId="3" applyNumberFormat="1" applyFont="1" applyFill="1" applyBorder="1" applyAlignment="1">
      <alignment horizontal="center" vertical="center"/>
    </xf>
    <xf numFmtId="0" fontId="5" fillId="0" borderId="0" xfId="0" applyFont="1" applyFill="1" applyBorder="1" applyAlignment="1">
      <alignment horizontal="center" vertical="center"/>
    </xf>
    <xf numFmtId="10" fontId="27" fillId="3" borderId="12" xfId="3" applyNumberFormat="1" applyFont="1" applyFill="1" applyBorder="1" applyAlignment="1" applyProtection="1">
      <alignment horizontal="center" vertical="center"/>
      <protection locked="0"/>
    </xf>
    <xf numFmtId="1" fontId="27" fillId="3" borderId="11" xfId="3" applyNumberFormat="1" applyFont="1" applyFill="1" applyBorder="1" applyAlignment="1" applyProtection="1">
      <alignment horizontal="center" vertical="center"/>
      <protection locked="0"/>
    </xf>
    <xf numFmtId="0" fontId="6" fillId="2" borderId="0" xfId="0" applyFont="1" applyFill="1" applyAlignment="1">
      <alignment horizontal="left"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7" xfId="0" applyFont="1" applyFill="1" applyBorder="1" applyAlignment="1">
      <alignment horizontal="center" vertical="center"/>
    </xf>
    <xf numFmtId="10" fontId="6" fillId="2" borderId="0" xfId="3" applyNumberFormat="1" applyFont="1" applyFill="1" applyBorder="1" applyAlignment="1">
      <alignment horizontal="center" vertical="center"/>
    </xf>
    <xf numFmtId="0" fontId="6" fillId="2" borderId="12" xfId="0" applyFont="1" applyFill="1" applyBorder="1" applyAlignment="1">
      <alignment vertical="center"/>
    </xf>
    <xf numFmtId="0" fontId="6" fillId="2" borderId="11" xfId="0" applyFont="1" applyFill="1" applyBorder="1" applyAlignment="1">
      <alignment vertical="center"/>
    </xf>
    <xf numFmtId="10" fontId="4" fillId="2" borderId="9" xfId="3" applyNumberFormat="1" applyFont="1" applyFill="1" applyBorder="1" applyAlignment="1" applyProtection="1">
      <alignment horizontal="center" vertical="center"/>
    </xf>
    <xf numFmtId="173" fontId="3" fillId="2" borderId="12" xfId="2" applyNumberFormat="1" applyFont="1" applyFill="1" applyBorder="1" applyAlignment="1">
      <alignment horizontal="center" vertical="center" wrapText="1"/>
    </xf>
    <xf numFmtId="39" fontId="3" fillId="2" borderId="11" xfId="2" applyNumberFormat="1" applyFont="1" applyFill="1" applyBorder="1" applyAlignment="1">
      <alignment horizontal="center" vertical="center" wrapText="1"/>
    </xf>
    <xf numFmtId="39" fontId="3" fillId="2" borderId="10" xfId="2"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8" fillId="2" borderId="0" xfId="0" applyFont="1" applyFill="1" applyAlignment="1"/>
    <xf numFmtId="0" fontId="6" fillId="0" borderId="0" xfId="0" applyFont="1" applyBorder="1" applyAlignment="1">
      <alignment horizontal="center"/>
    </xf>
    <xf numFmtId="39" fontId="6" fillId="0" borderId="0" xfId="0" applyNumberFormat="1" applyFont="1" applyBorder="1" applyAlignment="1">
      <alignment horizontal="center"/>
    </xf>
    <xf numFmtId="0" fontId="4" fillId="2" borderId="0" xfId="0" applyFont="1" applyFill="1" applyBorder="1" applyAlignment="1" applyProtection="1">
      <alignment horizontal="center"/>
      <protection locked="0"/>
    </xf>
    <xf numFmtId="0" fontId="4" fillId="2" borderId="0" xfId="0" applyFont="1" applyFill="1" applyBorder="1" applyAlignment="1">
      <alignment horizontal="center" vertical="center"/>
    </xf>
    <xf numFmtId="169" fontId="6" fillId="0" borderId="0" xfId="2" applyNumberFormat="1" applyFont="1" applyBorder="1" applyAlignment="1">
      <alignment horizontal="center"/>
    </xf>
    <xf numFmtId="0" fontId="5" fillId="0" borderId="0" xfId="0" applyFont="1" applyFill="1" applyBorder="1" applyAlignment="1">
      <alignment horizontal="left" vertical="center"/>
    </xf>
    <xf numFmtId="2" fontId="3" fillId="2" borderId="10" xfId="0" applyNumberFormat="1" applyFont="1" applyFill="1" applyBorder="1" applyAlignment="1">
      <alignment vertical="center"/>
    </xf>
    <xf numFmtId="0" fontId="14" fillId="5" borderId="10" xfId="0" applyFont="1" applyFill="1" applyBorder="1" applyAlignment="1">
      <alignment horizontal="center" vertical="center" wrapText="1"/>
    </xf>
    <xf numFmtId="0" fontId="6"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14" fillId="5" borderId="10" xfId="0" applyFont="1" applyFill="1" applyBorder="1" applyAlignment="1">
      <alignment horizontal="center" vertical="center" wrapText="1"/>
    </xf>
    <xf numFmtId="2" fontId="4" fillId="2" borderId="0" xfId="3" applyNumberFormat="1" applyFont="1" applyFill="1" applyBorder="1" applyAlignment="1">
      <alignment horizontal="center" vertical="center"/>
    </xf>
    <xf numFmtId="0" fontId="18" fillId="2" borderId="11" xfId="0" applyFont="1" applyFill="1" applyBorder="1" applyAlignment="1">
      <alignment horizontal="center" vertical="center"/>
    </xf>
    <xf numFmtId="0" fontId="6" fillId="0" borderId="12" xfId="0" applyFont="1" applyBorder="1" applyAlignment="1">
      <alignment horizont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39" fontId="6" fillId="2" borderId="1" xfId="2" applyNumberFormat="1" applyFont="1" applyFill="1" applyBorder="1" applyAlignment="1">
      <alignment horizontal="center" vertical="center" wrapText="1"/>
    </xf>
    <xf numFmtId="39" fontId="27" fillId="3" borderId="9" xfId="2" applyNumberFormat="1" applyFont="1" applyFill="1" applyBorder="1" applyAlignment="1" applyProtection="1">
      <alignment horizontal="center" vertical="center" wrapText="1"/>
      <protection locked="0"/>
    </xf>
    <xf numFmtId="172" fontId="27" fillId="3" borderId="12" xfId="1" applyNumberFormat="1" applyFont="1" applyFill="1" applyBorder="1" applyAlignment="1" applyProtection="1">
      <alignment horizontal="center" vertical="center"/>
      <protection locked="0"/>
    </xf>
    <xf numFmtId="172" fontId="27" fillId="3" borderId="9" xfId="1" applyNumberFormat="1" applyFont="1" applyFill="1" applyBorder="1" applyAlignment="1" applyProtection="1">
      <alignment horizontal="center" vertical="center"/>
      <protection locked="0"/>
    </xf>
    <xf numFmtId="172" fontId="27" fillId="3" borderId="11" xfId="1" applyNumberFormat="1" applyFont="1" applyFill="1" applyBorder="1" applyAlignment="1" applyProtection="1">
      <alignment horizontal="center" vertical="center"/>
      <protection locked="0"/>
    </xf>
    <xf numFmtId="172" fontId="4" fillId="2" borderId="12" xfId="2" applyNumberFormat="1" applyFont="1" applyFill="1" applyBorder="1" applyAlignment="1">
      <alignment horizontal="center"/>
    </xf>
    <xf numFmtId="172" fontId="4" fillId="2" borderId="9" xfId="2" applyNumberFormat="1" applyFont="1" applyFill="1" applyBorder="1" applyAlignment="1">
      <alignment horizontal="center"/>
    </xf>
    <xf numFmtId="172" fontId="4" fillId="2" borderId="11" xfId="2" applyNumberFormat="1" applyFont="1" applyFill="1" applyBorder="1" applyAlignment="1">
      <alignment horizontal="center"/>
    </xf>
    <xf numFmtId="0" fontId="33" fillId="2" borderId="0" xfId="0" applyFont="1" applyFill="1" applyAlignment="1">
      <alignment horizontal="center"/>
    </xf>
    <xf numFmtId="0" fontId="33" fillId="2" borderId="0" xfId="0" applyFont="1" applyFill="1"/>
    <xf numFmtId="4" fontId="4" fillId="2" borderId="2" xfId="2" applyNumberFormat="1" applyFont="1" applyFill="1" applyBorder="1" applyAlignment="1">
      <alignment horizontal="center" vertical="center" wrapText="1"/>
    </xf>
    <xf numFmtId="4" fontId="21" fillId="2" borderId="0" xfId="0" applyNumberFormat="1" applyFont="1" applyFill="1" applyAlignment="1">
      <alignment horizontal="center" vertical="center"/>
    </xf>
    <xf numFmtId="171" fontId="7" fillId="2" borderId="0" xfId="0" applyNumberFormat="1" applyFont="1" applyFill="1" applyBorder="1" applyAlignment="1">
      <alignment horizontal="center" vertical="center"/>
    </xf>
    <xf numFmtId="4" fontId="7" fillId="2" borderId="0" xfId="0" applyNumberFormat="1" applyFont="1" applyFill="1" applyBorder="1" applyAlignment="1">
      <alignment horizontal="center" vertical="center"/>
    </xf>
    <xf numFmtId="4" fontId="6" fillId="2" borderId="2" xfId="2" applyNumberFormat="1" applyFont="1" applyFill="1" applyBorder="1" applyAlignment="1">
      <alignment horizontal="center" vertical="center" wrapText="1"/>
    </xf>
    <xf numFmtId="4" fontId="6" fillId="2" borderId="12" xfId="2" applyNumberFormat="1" applyFont="1" applyFill="1" applyBorder="1" applyAlignment="1">
      <alignment horizontal="center" vertical="center" wrapText="1"/>
    </xf>
    <xf numFmtId="0" fontId="8" fillId="0" borderId="0" xfId="0" applyFont="1" applyAlignment="1">
      <alignment vertical="center"/>
    </xf>
    <xf numFmtId="0" fontId="8" fillId="0" borderId="10" xfId="0" applyFont="1" applyBorder="1" applyAlignment="1">
      <alignment vertical="center"/>
    </xf>
    <xf numFmtId="0" fontId="7" fillId="0" borderId="10" xfId="0" applyFont="1" applyBorder="1"/>
    <xf numFmtId="0" fontId="8" fillId="0" borderId="10" xfId="0" applyFont="1" applyBorder="1" applyAlignment="1">
      <alignment horizontal="center" vertical="center"/>
    </xf>
    <xf numFmtId="43" fontId="8" fillId="0" borderId="10" xfId="1" applyFont="1" applyBorder="1" applyAlignment="1">
      <alignment horizontal="center" vertical="center"/>
    </xf>
    <xf numFmtId="0" fontId="7" fillId="0" borderId="10" xfId="0" applyFont="1" applyBorder="1" applyAlignment="1">
      <alignment horizontal="center" vertical="center"/>
    </xf>
    <xf numFmtId="43" fontId="7" fillId="0" borderId="10" xfId="1" applyFont="1" applyBorder="1" applyAlignment="1">
      <alignment vertical="center"/>
    </xf>
    <xf numFmtId="167" fontId="7" fillId="0" borderId="10" xfId="0" applyNumberFormat="1" applyFont="1" applyBorder="1" applyAlignment="1">
      <alignment vertical="center"/>
    </xf>
    <xf numFmtId="0" fontId="31" fillId="0" borderId="10" xfId="0" applyFont="1" applyBorder="1" applyAlignment="1">
      <alignment horizontal="center" vertical="center"/>
    </xf>
    <xf numFmtId="167" fontId="31" fillId="0" borderId="10" xfId="0" applyNumberFormat="1" applyFont="1" applyBorder="1" applyAlignment="1">
      <alignment horizontal="center" vertical="center"/>
    </xf>
    <xf numFmtId="164" fontId="7" fillId="0" borderId="10" xfId="0" applyNumberFormat="1" applyFont="1" applyBorder="1"/>
    <xf numFmtId="0" fontId="7" fillId="2" borderId="10" xfId="7" applyFont="1" applyFill="1" applyBorder="1"/>
    <xf numFmtId="44" fontId="7" fillId="2" borderId="10" xfId="2" applyFont="1" applyFill="1" applyBorder="1"/>
    <xf numFmtId="0" fontId="7" fillId="0" borderId="10" xfId="0" applyFont="1" applyBorder="1" applyAlignment="1">
      <alignment vertical="center"/>
    </xf>
    <xf numFmtId="1" fontId="7" fillId="0" borderId="10" xfId="0" applyNumberFormat="1" applyFont="1" applyBorder="1" applyAlignment="1">
      <alignment vertical="center"/>
    </xf>
    <xf numFmtId="4" fontId="27" fillId="3" borderId="9" xfId="0" applyNumberFormat="1" applyFont="1" applyFill="1" applyBorder="1" applyAlignment="1" applyProtection="1">
      <alignment horizontal="center" vertical="center"/>
      <protection locked="0"/>
    </xf>
    <xf numFmtId="4" fontId="4" fillId="2" borderId="9" xfId="0" applyNumberFormat="1" applyFont="1" applyFill="1" applyBorder="1" applyAlignment="1">
      <alignment horizontal="center" vertical="center"/>
    </xf>
    <xf numFmtId="0" fontId="5" fillId="2" borderId="0" xfId="0" applyFont="1" applyFill="1" applyAlignment="1">
      <alignment horizontal="left" vertical="center"/>
    </xf>
    <xf numFmtId="0" fontId="6" fillId="2" borderId="0" xfId="0" applyFont="1" applyFill="1"/>
    <xf numFmtId="0" fontId="4" fillId="2" borderId="0" xfId="0" applyFont="1" applyFill="1"/>
    <xf numFmtId="39" fontId="27" fillId="3" borderId="11" xfId="2" applyNumberFormat="1" applyFont="1" applyFill="1" applyBorder="1" applyAlignment="1" applyProtection="1">
      <alignment horizontal="center" vertical="center" wrapText="1"/>
      <protection locked="0"/>
    </xf>
    <xf numFmtId="0" fontId="13" fillId="5" borderId="8" xfId="0" applyFont="1" applyFill="1" applyBorder="1" applyAlignment="1">
      <alignment horizontal="center" vertical="center"/>
    </xf>
    <xf numFmtId="0" fontId="13" fillId="5" borderId="12" xfId="0" applyFont="1" applyFill="1" applyBorder="1" applyAlignment="1">
      <alignment horizontal="center"/>
    </xf>
    <xf numFmtId="0" fontId="29" fillId="3" borderId="2"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49" fontId="29" fillId="3" borderId="5" xfId="0" applyNumberFormat="1" applyFont="1" applyFill="1" applyBorder="1" applyAlignment="1" applyProtection="1">
      <alignment horizontal="center" vertical="center"/>
      <protection locked="0"/>
    </xf>
    <xf numFmtId="49" fontId="29" fillId="3" borderId="7" xfId="0" applyNumberFormat="1" applyFont="1" applyFill="1" applyBorder="1" applyAlignment="1" applyProtection="1">
      <alignment horizontal="center" vertical="center"/>
      <protection locked="0"/>
    </xf>
    <xf numFmtId="2" fontId="27" fillId="3" borderId="11" xfId="6" applyNumberFormat="1" applyFont="1" applyFill="1" applyBorder="1" applyAlignment="1" applyProtection="1">
      <alignment horizontal="center" vertical="center"/>
      <protection locked="0"/>
    </xf>
    <xf numFmtId="173" fontId="27" fillId="3" borderId="9" xfId="6" applyNumberFormat="1" applyFont="1" applyFill="1" applyBorder="1" applyAlignment="1" applyProtection="1">
      <alignment horizontal="center" vertical="center"/>
      <protection locked="0"/>
    </xf>
    <xf numFmtId="173" fontId="27" fillId="3" borderId="11" xfId="6" applyNumberFormat="1" applyFont="1" applyFill="1" applyBorder="1" applyAlignment="1" applyProtection="1">
      <alignment horizontal="center" vertical="center"/>
      <protection locked="0"/>
    </xf>
    <xf numFmtId="0" fontId="30" fillId="3" borderId="9" xfId="0" applyFont="1" applyFill="1" applyBorder="1" applyAlignment="1" applyProtection="1">
      <alignment horizontal="center" vertical="center" wrapText="1"/>
      <protection locked="0"/>
    </xf>
    <xf numFmtId="2" fontId="27" fillId="3" borderId="12" xfId="6" applyNumberFormat="1" applyFont="1" applyFill="1" applyBorder="1" applyAlignment="1" applyProtection="1">
      <alignment horizontal="center" vertical="center"/>
      <protection locked="0"/>
    </xf>
    <xf numFmtId="0" fontId="27" fillId="7" borderId="12" xfId="0" applyFont="1" applyFill="1" applyBorder="1" applyAlignment="1" applyProtection="1">
      <alignment horizontal="center" shrinkToFit="1"/>
      <protection locked="0"/>
    </xf>
    <xf numFmtId="0" fontId="27" fillId="7" borderId="9" xfId="0" applyNumberFormat="1" applyFont="1" applyFill="1" applyBorder="1" applyAlignment="1" applyProtection="1">
      <alignment horizontal="center" shrinkToFit="1"/>
      <protection locked="0"/>
    </xf>
    <xf numFmtId="0" fontId="27" fillId="7" borderId="9" xfId="0" applyFont="1" applyFill="1" applyBorder="1" applyAlignment="1" applyProtection="1">
      <alignment horizontal="center"/>
      <protection locked="0"/>
    </xf>
    <xf numFmtId="0" fontId="27" fillId="7" borderId="9" xfId="0" applyFont="1" applyFill="1" applyBorder="1" applyAlignment="1" applyProtection="1">
      <alignment horizontal="center" shrinkToFit="1"/>
      <protection locked="0"/>
    </xf>
    <xf numFmtId="0" fontId="27" fillId="7" borderId="11" xfId="0" applyFont="1" applyFill="1" applyBorder="1" applyAlignment="1" applyProtection="1">
      <alignment horizontal="center"/>
      <protection locked="0"/>
    </xf>
    <xf numFmtId="0" fontId="13" fillId="8" borderId="8" xfId="0" applyFont="1" applyFill="1" applyBorder="1" applyAlignment="1">
      <alignment horizontal="center" vertical="center"/>
    </xf>
    <xf numFmtId="0" fontId="13" fillId="8" borderId="10" xfId="0" applyFont="1" applyFill="1" applyBorder="1" applyAlignment="1">
      <alignment horizontal="center" vertical="center"/>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0" fontId="6" fillId="2" borderId="13" xfId="0" applyFont="1" applyFill="1" applyBorder="1" applyAlignment="1">
      <alignment vertical="center"/>
    </xf>
    <xf numFmtId="0" fontId="6" fillId="0" borderId="12" xfId="0" applyFont="1" applyFill="1" applyBorder="1" applyAlignment="1">
      <alignment horizontal="center" vertical="center"/>
    </xf>
    <xf numFmtId="0" fontId="14" fillId="5" borderId="10"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27" fillId="7" borderId="4" xfId="1" applyNumberFormat="1" applyFont="1" applyFill="1" applyBorder="1" applyAlignment="1" applyProtection="1">
      <alignment horizontal="center" vertical="center" wrapText="1"/>
      <protection locked="0"/>
    </xf>
    <xf numFmtId="0" fontId="27" fillId="7" borderId="12" xfId="1" applyNumberFormat="1" applyFont="1" applyFill="1" applyBorder="1" applyAlignment="1" applyProtection="1">
      <alignment horizontal="center" vertical="center" wrapText="1"/>
      <protection locked="0"/>
    </xf>
    <xf numFmtId="0" fontId="27" fillId="7" borderId="6" xfId="1" applyNumberFormat="1" applyFont="1" applyFill="1" applyBorder="1" applyAlignment="1" applyProtection="1">
      <alignment horizontal="center" vertical="center" wrapText="1"/>
      <protection locked="0"/>
    </xf>
    <xf numFmtId="0" fontId="27" fillId="7" borderId="9" xfId="1" applyNumberFormat="1" applyFont="1" applyFill="1" applyBorder="1" applyAlignment="1" applyProtection="1">
      <alignment horizontal="center" vertical="center" wrapText="1"/>
      <protection locked="0"/>
    </xf>
    <xf numFmtId="0" fontId="27" fillId="7" borderId="8" xfId="1" applyNumberFormat="1" applyFont="1" applyFill="1" applyBorder="1" applyAlignment="1" applyProtection="1">
      <alignment horizontal="center" vertical="center" wrapText="1"/>
      <protection locked="0"/>
    </xf>
    <xf numFmtId="0" fontId="27" fillId="7" borderId="11" xfId="1" applyNumberFormat="1" applyFont="1" applyFill="1" applyBorder="1" applyAlignment="1" applyProtection="1">
      <alignment horizontal="center" vertical="center" wrapText="1"/>
      <protection locked="0"/>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2" fontId="4" fillId="0" borderId="10" xfId="0" applyNumberFormat="1" applyFont="1" applyFill="1" applyBorder="1" applyAlignment="1">
      <alignment horizontal="center" vertical="center"/>
    </xf>
    <xf numFmtId="2" fontId="4" fillId="0" borderId="10" xfId="0" applyNumberFormat="1" applyFont="1" applyFill="1" applyBorder="1" applyAlignment="1">
      <alignment vertical="center"/>
    </xf>
    <xf numFmtId="9" fontId="27" fillId="7" borderId="12" xfId="3" applyFont="1" applyFill="1" applyBorder="1" applyAlignment="1" applyProtection="1">
      <alignment horizontal="center"/>
      <protection locked="0"/>
    </xf>
    <xf numFmtId="9" fontId="27" fillId="7" borderId="9" xfId="3" applyFont="1" applyFill="1" applyBorder="1" applyAlignment="1" applyProtection="1">
      <alignment horizontal="center"/>
      <protection locked="0"/>
    </xf>
    <xf numFmtId="0" fontId="27" fillId="7" borderId="9" xfId="4" applyFont="1" applyFill="1" applyBorder="1" applyAlignment="1" applyProtection="1">
      <alignment horizontal="center"/>
      <protection locked="0"/>
    </xf>
    <xf numFmtId="0" fontId="27" fillId="7" borderId="11" xfId="4" applyFont="1" applyFill="1" applyBorder="1" applyAlignment="1" applyProtection="1">
      <alignment horizontal="center"/>
      <protection locked="0"/>
    </xf>
    <xf numFmtId="0" fontId="4" fillId="2" borderId="1" xfId="0" applyFont="1" applyFill="1" applyBorder="1" applyAlignment="1">
      <alignment vertical="center"/>
    </xf>
    <xf numFmtId="0" fontId="5" fillId="0" borderId="10" xfId="0" applyFont="1" applyFill="1" applyBorder="1" applyAlignment="1">
      <alignment horizontal="center" vertical="center"/>
    </xf>
    <xf numFmtId="0" fontId="4" fillId="0" borderId="6" xfId="4" applyFont="1" applyFill="1" applyBorder="1" applyAlignment="1">
      <alignment horizontal="center"/>
    </xf>
    <xf numFmtId="0" fontId="4" fillId="0" borderId="9" xfId="4" applyFont="1" applyFill="1" applyBorder="1" applyAlignment="1">
      <alignment horizontal="center"/>
    </xf>
    <xf numFmtId="172" fontId="4" fillId="0" borderId="9" xfId="1" applyNumberFormat="1" applyFont="1" applyFill="1" applyBorder="1" applyAlignment="1" applyProtection="1">
      <alignment horizontal="center" vertical="center"/>
      <protection locked="0"/>
    </xf>
    <xf numFmtId="4" fontId="4" fillId="0" borderId="5" xfId="2" applyNumberFormat="1" applyFont="1" applyFill="1" applyBorder="1" applyAlignment="1">
      <alignment horizontal="center" vertical="center" wrapText="1"/>
    </xf>
    <xf numFmtId="0" fontId="34" fillId="0" borderId="0" xfId="0" applyFont="1" applyFill="1"/>
    <xf numFmtId="0" fontId="19" fillId="0" borderId="12" xfId="0" applyFont="1" applyFill="1" applyBorder="1" applyAlignment="1">
      <alignment horizontal="center" vertical="center"/>
    </xf>
    <xf numFmtId="0" fontId="5" fillId="0" borderId="0" xfId="0" applyFont="1" applyFill="1" applyAlignment="1">
      <alignment horizontal="left" vertical="center" wrapText="1"/>
    </xf>
    <xf numFmtId="2" fontId="6" fillId="2" borderId="9" xfId="0" applyNumberFormat="1" applyFont="1" applyFill="1" applyBorder="1" applyAlignment="1">
      <alignment vertical="center"/>
    </xf>
    <xf numFmtId="2" fontId="6" fillId="2" borderId="11" xfId="0" applyNumberFormat="1" applyFont="1" applyFill="1" applyBorder="1" applyAlignment="1">
      <alignment vertical="center"/>
    </xf>
    <xf numFmtId="0" fontId="13" fillId="8" borderId="10" xfId="0" applyFont="1" applyFill="1" applyBorder="1" applyAlignment="1">
      <alignment horizontal="center"/>
    </xf>
    <xf numFmtId="4" fontId="6" fillId="0" borderId="10" xfId="0" applyNumberFormat="1" applyFont="1" applyBorder="1" applyAlignment="1">
      <alignment horizontal="center"/>
    </xf>
    <xf numFmtId="4" fontId="3" fillId="0" borderId="10" xfId="0" applyNumberFormat="1" applyFont="1" applyBorder="1" applyAlignment="1">
      <alignment horizontal="center"/>
    </xf>
    <xf numFmtId="0" fontId="6" fillId="0" borderId="7" xfId="0" applyFont="1" applyBorder="1" applyAlignment="1">
      <alignment horizontal="center"/>
    </xf>
    <xf numFmtId="4" fontId="27" fillId="3" borderId="12" xfId="2" applyNumberFormat="1" applyFont="1" applyFill="1" applyBorder="1" applyAlignment="1" applyProtection="1">
      <alignment horizontal="center" vertical="center" wrapText="1"/>
      <protection locked="0"/>
    </xf>
    <xf numFmtId="4" fontId="27" fillId="3" borderId="9" xfId="2" applyNumberFormat="1" applyFont="1" applyFill="1" applyBorder="1" applyAlignment="1" applyProtection="1">
      <alignment horizontal="center" vertical="center" wrapText="1"/>
      <protection locked="0"/>
    </xf>
    <xf numFmtId="4" fontId="27" fillId="3" borderId="6" xfId="2" applyNumberFormat="1" applyFont="1" applyFill="1" applyBorder="1" applyAlignment="1" applyProtection="1">
      <alignment horizontal="center" vertical="center" wrapText="1"/>
      <protection locked="0"/>
    </xf>
    <xf numFmtId="4" fontId="27" fillId="3" borderId="11" xfId="2" applyNumberFormat="1" applyFont="1" applyFill="1" applyBorder="1" applyAlignment="1" applyProtection="1">
      <alignment horizontal="center" vertical="center" wrapText="1"/>
      <protection locked="0"/>
    </xf>
    <xf numFmtId="9" fontId="30" fillId="3" borderId="12" xfId="3" applyFont="1" applyFill="1" applyBorder="1" applyAlignment="1" applyProtection="1">
      <alignment horizontal="center"/>
      <protection locked="0"/>
    </xf>
    <xf numFmtId="9" fontId="30" fillId="3" borderId="9" xfId="3" applyFont="1" applyFill="1" applyBorder="1" applyAlignment="1" applyProtection="1">
      <alignment horizontal="center"/>
      <protection locked="0"/>
    </xf>
    <xf numFmtId="0" fontId="6" fillId="0" borderId="9" xfId="0" applyFont="1" applyBorder="1"/>
    <xf numFmtId="0" fontId="23" fillId="0" borderId="12" xfId="0" applyFont="1" applyFill="1" applyBorder="1" applyAlignment="1">
      <alignment horizontal="center" vertical="center"/>
    </xf>
    <xf numFmtId="2" fontId="5" fillId="0" borderId="12" xfId="0" applyNumberFormat="1" applyFont="1" applyFill="1" applyBorder="1" applyAlignment="1">
      <alignment horizontal="center" vertical="center"/>
    </xf>
    <xf numFmtId="0" fontId="14" fillId="8" borderId="10" xfId="0" applyFont="1" applyFill="1" applyBorder="1" applyAlignment="1">
      <alignment horizontal="center" vertical="center" wrapText="1"/>
    </xf>
    <xf numFmtId="0" fontId="14" fillId="8" borderId="15" xfId="0" applyFont="1" applyFill="1" applyBorder="1" applyAlignment="1">
      <alignment horizontal="center" vertical="center" wrapText="1"/>
    </xf>
    <xf numFmtId="1" fontId="6" fillId="0" borderId="13" xfId="0" applyNumberFormat="1" applyFont="1" applyFill="1" applyBorder="1" applyAlignment="1">
      <alignment horizontal="center" vertical="center"/>
    </xf>
    <xf numFmtId="1" fontId="6" fillId="0" borderId="14"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6" fillId="0" borderId="15" xfId="0" applyFont="1" applyFill="1" applyBorder="1" applyAlignment="1">
      <alignment horizontal="center" vertical="center"/>
    </xf>
    <xf numFmtId="1" fontId="4" fillId="0" borderId="14" xfId="0" applyNumberFormat="1" applyFont="1" applyFill="1" applyBorder="1" applyAlignment="1">
      <alignment horizontal="center" vertical="center"/>
    </xf>
    <xf numFmtId="0" fontId="14" fillId="8" borderId="12" xfId="0" applyFont="1" applyFill="1" applyBorder="1" applyAlignment="1">
      <alignment horizontal="center" vertical="center" wrapText="1"/>
    </xf>
    <xf numFmtId="0" fontId="33" fillId="0" borderId="0" xfId="0" applyFont="1"/>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2" fontId="4" fillId="0" borderId="12" xfId="0" applyNumberFormat="1" applyFont="1" applyFill="1" applyBorder="1" applyAlignment="1">
      <alignment horizontal="left" vertical="center"/>
    </xf>
    <xf numFmtId="2" fontId="4" fillId="0" borderId="9" xfId="0" applyNumberFormat="1" applyFont="1" applyFill="1" applyBorder="1" applyAlignment="1">
      <alignment horizontal="left" vertical="center"/>
    </xf>
    <xf numFmtId="2" fontId="4" fillId="0" borderId="11" xfId="0" applyNumberFormat="1" applyFont="1" applyFill="1" applyBorder="1" applyAlignment="1">
      <alignment horizontal="left" vertical="center"/>
    </xf>
    <xf numFmtId="1" fontId="6" fillId="2" borderId="2" xfId="2" applyNumberFormat="1" applyFont="1" applyFill="1" applyBorder="1" applyAlignment="1">
      <alignment horizontal="center" vertical="center" wrapText="1"/>
    </xf>
    <xf numFmtId="1" fontId="4" fillId="0" borderId="5" xfId="2" applyNumberFormat="1" applyFont="1" applyFill="1" applyBorder="1" applyAlignment="1">
      <alignment horizontal="center" vertical="center" wrapText="1"/>
    </xf>
    <xf numFmtId="1" fontId="6" fillId="2" borderId="5" xfId="2" applyNumberFormat="1" applyFont="1" applyFill="1" applyBorder="1" applyAlignment="1">
      <alignment horizontal="center" vertical="center" wrapText="1"/>
    </xf>
    <xf numFmtId="1" fontId="6" fillId="2" borderId="12"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3" fillId="0" borderId="1" xfId="0" applyFont="1" applyBorder="1" applyAlignment="1"/>
    <xf numFmtId="4" fontId="27" fillId="3" borderId="10" xfId="1" applyNumberFormat="1" applyFont="1" applyFill="1" applyBorder="1" applyAlignment="1">
      <alignment horizontal="center" vertical="center" wrapText="1"/>
    </xf>
    <xf numFmtId="4" fontId="27" fillId="7" borderId="10" xfId="1" applyNumberFormat="1" applyFont="1" applyFill="1" applyBorder="1" applyAlignment="1">
      <alignment horizontal="center" vertical="center" wrapText="1"/>
    </xf>
    <xf numFmtId="0" fontId="27" fillId="3" borderId="6" xfId="4" applyNumberFormat="1" applyFont="1" applyFill="1" applyBorder="1" applyAlignment="1" applyProtection="1">
      <alignment horizontal="center"/>
      <protection locked="0"/>
    </xf>
    <xf numFmtId="0" fontId="27" fillId="3" borderId="9" xfId="4" applyNumberFormat="1" applyFont="1" applyFill="1" applyBorder="1" applyAlignment="1" applyProtection="1">
      <alignment horizontal="center"/>
      <protection locked="0"/>
    </xf>
    <xf numFmtId="0" fontId="4" fillId="2" borderId="6" xfId="4" applyNumberFormat="1" applyFont="1" applyFill="1" applyBorder="1" applyAlignment="1">
      <alignment horizontal="center"/>
    </xf>
    <xf numFmtId="0" fontId="4" fillId="2" borderId="9" xfId="4" applyNumberFormat="1" applyFont="1" applyFill="1" applyBorder="1" applyAlignment="1">
      <alignment horizontal="center"/>
    </xf>
    <xf numFmtId="0" fontId="4" fillId="2" borderId="6" xfId="4" applyNumberFormat="1" applyFont="1" applyFill="1" applyBorder="1" applyAlignment="1">
      <alignment horizontal="left"/>
    </xf>
    <xf numFmtId="0" fontId="4" fillId="2" borderId="9" xfId="4" applyNumberFormat="1" applyFont="1" applyFill="1" applyBorder="1" applyAlignment="1">
      <alignment horizontal="left"/>
    </xf>
    <xf numFmtId="0" fontId="27" fillId="3" borderId="8" xfId="4" applyNumberFormat="1" applyFont="1" applyFill="1" applyBorder="1" applyAlignment="1" applyProtection="1">
      <alignment horizontal="center"/>
      <protection locked="0"/>
    </xf>
    <xf numFmtId="0" fontId="27" fillId="3" borderId="11" xfId="4" applyNumberFormat="1" applyFont="1" applyFill="1" applyBorder="1" applyAlignment="1" applyProtection="1">
      <alignment horizontal="center"/>
      <protection locked="0"/>
    </xf>
    <xf numFmtId="0" fontId="27" fillId="3" borderId="11" xfId="4" applyFont="1" applyFill="1" applyBorder="1" applyAlignment="1" applyProtection="1">
      <alignment horizontal="center" vertical="center"/>
      <protection locked="0"/>
    </xf>
    <xf numFmtId="0" fontId="27" fillId="3" borderId="8" xfId="0" applyFont="1" applyFill="1" applyBorder="1" applyAlignment="1" applyProtection="1">
      <alignment horizontal="center" vertical="center"/>
      <protection locked="0"/>
    </xf>
    <xf numFmtId="0" fontId="4" fillId="2" borderId="9" xfId="1" applyNumberFormat="1" applyFont="1" applyFill="1" applyBorder="1" applyAlignment="1">
      <alignment horizontal="center" vertical="center"/>
    </xf>
    <xf numFmtId="1" fontId="4" fillId="2" borderId="9" xfId="1" applyNumberFormat="1" applyFont="1" applyFill="1" applyBorder="1" applyAlignment="1">
      <alignment horizontal="center" vertical="center"/>
    </xf>
    <xf numFmtId="1" fontId="6" fillId="2" borderId="10" xfId="0" applyNumberFormat="1" applyFont="1" applyFill="1" applyBorder="1" applyAlignment="1">
      <alignment horizontal="center" vertical="center"/>
    </xf>
    <xf numFmtId="0" fontId="6" fillId="0" borderId="1" xfId="0" applyFont="1" applyBorder="1" applyAlignment="1"/>
    <xf numFmtId="1" fontId="4" fillId="0" borderId="11" xfId="0" applyNumberFormat="1" applyFont="1" applyFill="1" applyBorder="1" applyAlignment="1" applyProtection="1">
      <alignment horizontal="center" vertical="center"/>
      <protection locked="0"/>
    </xf>
    <xf numFmtId="0" fontId="4" fillId="2" borderId="11" xfId="4" applyFont="1" applyFill="1" applyBorder="1"/>
    <xf numFmtId="0" fontId="4" fillId="0" borderId="5" xfId="0" applyFont="1" applyFill="1" applyBorder="1" applyAlignment="1">
      <alignment horizontal="left" vertical="center"/>
    </xf>
    <xf numFmtId="0" fontId="5" fillId="0" borderId="11" xfId="0" applyFont="1" applyFill="1" applyBorder="1" applyAlignment="1">
      <alignment horizontal="center" vertical="center"/>
    </xf>
    <xf numFmtId="0" fontId="13" fillId="8" borderId="12" xfId="0" applyFont="1" applyFill="1" applyBorder="1" applyAlignment="1">
      <alignment horizontal="center" vertical="center"/>
    </xf>
    <xf numFmtId="0" fontId="13" fillId="5" borderId="13" xfId="0" applyFont="1" applyFill="1" applyBorder="1" applyAlignment="1">
      <alignment horizontal="center" vertical="center" wrapText="1"/>
    </xf>
    <xf numFmtId="0" fontId="13" fillId="5" borderId="12" xfId="0" applyFont="1" applyFill="1" applyBorder="1" applyAlignment="1">
      <alignment horizontal="center" vertical="center"/>
    </xf>
    <xf numFmtId="0" fontId="13" fillId="5" borderId="11" xfId="0" applyFont="1" applyFill="1" applyBorder="1" applyAlignment="1">
      <alignment horizontal="center" vertical="center"/>
    </xf>
    <xf numFmtId="0" fontId="3" fillId="2" borderId="0" xfId="0" applyFont="1" applyFill="1" applyAlignment="1">
      <alignment horizontal="left"/>
    </xf>
    <xf numFmtId="0" fontId="3" fillId="2" borderId="10" xfId="0" applyFont="1" applyFill="1" applyBorder="1" applyAlignment="1">
      <alignment horizontal="left"/>
    </xf>
    <xf numFmtId="0" fontId="13" fillId="5" borderId="10" xfId="0" applyFont="1" applyFill="1" applyBorder="1" applyAlignment="1">
      <alignment horizontal="center" vertical="center"/>
    </xf>
    <xf numFmtId="0" fontId="6" fillId="0" borderId="5" xfId="0" applyFont="1" applyBorder="1" applyAlignment="1">
      <alignment horizontal="center"/>
    </xf>
    <xf numFmtId="3" fontId="6" fillId="2" borderId="2" xfId="2" applyNumberFormat="1" applyFont="1" applyFill="1" applyBorder="1" applyAlignment="1">
      <alignment horizontal="center" vertical="center" wrapText="1"/>
    </xf>
    <xf numFmtId="3" fontId="6" fillId="2" borderId="0" xfId="2" applyNumberFormat="1" applyFont="1" applyFill="1" applyBorder="1" applyAlignment="1">
      <alignment horizontal="center" vertical="center" wrapText="1"/>
    </xf>
    <xf numFmtId="3" fontId="6" fillId="2" borderId="5" xfId="2" applyNumberFormat="1" applyFont="1" applyFill="1" applyBorder="1" applyAlignment="1">
      <alignment horizontal="center" vertical="center" wrapText="1"/>
    </xf>
    <xf numFmtId="3" fontId="6" fillId="2" borderId="12" xfId="2" applyNumberFormat="1" applyFont="1" applyFill="1" applyBorder="1" applyAlignment="1">
      <alignment horizontal="center" vertical="center" wrapText="1"/>
    </xf>
    <xf numFmtId="3" fontId="6" fillId="2" borderId="9" xfId="2" applyNumberFormat="1" applyFont="1" applyFill="1" applyBorder="1" applyAlignment="1">
      <alignment horizontal="center" vertical="center" wrapText="1"/>
    </xf>
    <xf numFmtId="0" fontId="3" fillId="2" borderId="10" xfId="0" applyFont="1" applyFill="1" applyBorder="1" applyAlignment="1">
      <alignment horizontal="center" vertical="top"/>
    </xf>
    <xf numFmtId="0" fontId="14" fillId="5" borderId="10" xfId="0" applyFont="1" applyFill="1" applyBorder="1" applyAlignment="1">
      <alignment horizontal="center" vertical="center"/>
    </xf>
    <xf numFmtId="0" fontId="14" fillId="5" borderId="10" xfId="0" applyFont="1" applyFill="1" applyBorder="1" applyAlignment="1">
      <alignment horizontal="center" vertical="center" wrapText="1"/>
    </xf>
    <xf numFmtId="1" fontId="30" fillId="3" borderId="9" xfId="1" applyNumberFormat="1" applyFont="1" applyFill="1" applyBorder="1" applyAlignment="1" applyProtection="1">
      <alignment horizontal="center"/>
      <protection locked="0"/>
    </xf>
    <xf numFmtId="172" fontId="30" fillId="3" borderId="9" xfId="1" applyNumberFormat="1" applyFont="1" applyFill="1" applyBorder="1" applyAlignment="1" applyProtection="1">
      <alignment horizontal="center" vertical="center"/>
      <protection locked="0"/>
    </xf>
    <xf numFmtId="0" fontId="4" fillId="9" borderId="13" xfId="0" applyFont="1" applyFill="1" applyBorder="1" applyAlignment="1">
      <alignment vertical="center"/>
    </xf>
    <xf numFmtId="0" fontId="4" fillId="9" borderId="14" xfId="0" applyFont="1" applyFill="1" applyBorder="1" applyAlignment="1">
      <alignment vertical="center"/>
    </xf>
    <xf numFmtId="0" fontId="4" fillId="9" borderId="15" xfId="0" applyFont="1" applyFill="1" applyBorder="1" applyAlignment="1">
      <alignment vertical="center"/>
    </xf>
    <xf numFmtId="0" fontId="3" fillId="2" borderId="13" xfId="0" applyFont="1" applyFill="1" applyBorder="1" applyAlignment="1"/>
    <xf numFmtId="0" fontId="3" fillId="2" borderId="0" xfId="0" applyFont="1" applyFill="1" applyBorder="1" applyAlignment="1">
      <alignment horizontal="center"/>
    </xf>
    <xf numFmtId="0" fontId="3" fillId="2" borderId="10" xfId="0" applyFont="1" applyFill="1" applyBorder="1" applyAlignment="1">
      <alignment horizontal="center"/>
    </xf>
    <xf numFmtId="0" fontId="6" fillId="0" borderId="2" xfId="0" applyFont="1" applyBorder="1"/>
    <xf numFmtId="172" fontId="6" fillId="0" borderId="12" xfId="0" applyNumberFormat="1" applyFont="1" applyBorder="1" applyAlignment="1">
      <alignment horizontal="center"/>
    </xf>
    <xf numFmtId="0" fontId="6" fillId="0" borderId="5" xfId="0" applyFont="1" applyBorder="1"/>
    <xf numFmtId="0" fontId="6" fillId="0" borderId="7" xfId="0" applyFont="1" applyBorder="1"/>
    <xf numFmtId="172" fontId="6" fillId="0" borderId="11" xfId="0" applyNumberFormat="1" applyFont="1" applyBorder="1" applyAlignment="1">
      <alignment horizontal="center"/>
    </xf>
    <xf numFmtId="0" fontId="3" fillId="0" borderId="10" xfId="0" applyFont="1" applyBorder="1"/>
    <xf numFmtId="0" fontId="3" fillId="0" borderId="10" xfId="0" applyFont="1" applyBorder="1" applyAlignment="1">
      <alignment horizontal="left"/>
    </xf>
    <xf numFmtId="0" fontId="3" fillId="0" borderId="0" xfId="0" applyFont="1" applyBorder="1"/>
    <xf numFmtId="172" fontId="3" fillId="0" borderId="10" xfId="0" applyNumberFormat="1" applyFont="1" applyBorder="1" applyAlignment="1">
      <alignment horizontal="center"/>
    </xf>
    <xf numFmtId="0" fontId="3" fillId="0" borderId="12" xfId="0" applyFont="1" applyBorder="1"/>
    <xf numFmtId="0" fontId="3" fillId="0" borderId="11" xfId="0" applyFont="1" applyBorder="1"/>
    <xf numFmtId="172" fontId="3" fillId="0" borderId="11" xfId="0" applyNumberFormat="1" applyFont="1" applyBorder="1" applyAlignment="1">
      <alignment horizontal="center"/>
    </xf>
    <xf numFmtId="172" fontId="6" fillId="0" borderId="0" xfId="0" applyNumberFormat="1" applyFont="1" applyBorder="1" applyAlignment="1">
      <alignment horizontal="center"/>
    </xf>
    <xf numFmtId="172" fontId="6" fillId="0" borderId="4" xfId="0" applyNumberFormat="1" applyFont="1" applyBorder="1" applyAlignment="1">
      <alignment horizontal="center"/>
    </xf>
    <xf numFmtId="172" fontId="6" fillId="0" borderId="6" xfId="0" applyNumberFormat="1" applyFont="1" applyBorder="1" applyAlignment="1">
      <alignment horizontal="center"/>
    </xf>
    <xf numFmtId="172" fontId="6" fillId="0" borderId="1" xfId="0" applyNumberFormat="1" applyFont="1" applyBorder="1" applyAlignment="1">
      <alignment horizontal="center"/>
    </xf>
    <xf numFmtId="172" fontId="6" fillId="0" borderId="8" xfId="0" applyNumberFormat="1" applyFont="1" applyBorder="1" applyAlignment="1">
      <alignment horizontal="center"/>
    </xf>
    <xf numFmtId="172" fontId="6" fillId="0" borderId="9" xfId="0" applyNumberFormat="1" applyFont="1" applyBorder="1" applyAlignment="1">
      <alignment horizontal="center"/>
    </xf>
    <xf numFmtId="0" fontId="6" fillId="0" borderId="12" xfId="0" applyFont="1" applyBorder="1" applyAlignment="1">
      <alignment horizontal="left"/>
    </xf>
    <xf numFmtId="0" fontId="6" fillId="0" borderId="9" xfId="0" applyFont="1" applyBorder="1" applyAlignment="1">
      <alignment horizontal="left"/>
    </xf>
    <xf numFmtId="0" fontId="6" fillId="0" borderId="11" xfId="0" applyFont="1" applyBorder="1"/>
    <xf numFmtId="0" fontId="3" fillId="0" borderId="10" xfId="0" applyFont="1" applyBorder="1" applyAlignment="1"/>
    <xf numFmtId="172" fontId="3" fillId="2" borderId="10" xfId="0" applyNumberFormat="1" applyFont="1" applyFill="1" applyBorder="1" applyAlignment="1">
      <alignment horizontal="center"/>
    </xf>
    <xf numFmtId="172" fontId="3" fillId="0" borderId="12" xfId="0" applyNumberFormat="1" applyFont="1" applyBorder="1" applyAlignment="1">
      <alignment horizontal="center"/>
    </xf>
    <xf numFmtId="0" fontId="6" fillId="0" borderId="12" xfId="0" applyFont="1" applyBorder="1"/>
    <xf numFmtId="0" fontId="6" fillId="0" borderId="5" xfId="0" applyFont="1" applyFill="1" applyBorder="1"/>
    <xf numFmtId="0" fontId="6" fillId="0" borderId="2" xfId="0" applyFont="1" applyFill="1" applyBorder="1"/>
    <xf numFmtId="0" fontId="6" fillId="0" borderId="7" xfId="0" applyFont="1" applyFill="1" applyBorder="1"/>
    <xf numFmtId="172" fontId="3" fillId="0" borderId="10" xfId="0" applyNumberFormat="1" applyFont="1" applyBorder="1"/>
    <xf numFmtId="0" fontId="6" fillId="0" borderId="0" xfId="0" applyFont="1" applyAlignment="1">
      <alignment horizontal="center"/>
    </xf>
    <xf numFmtId="0" fontId="5" fillId="0" borderId="8" xfId="0" applyFont="1" applyFill="1" applyBorder="1" applyAlignment="1">
      <alignment horizontal="center" vertical="center"/>
    </xf>
    <xf numFmtId="172" fontId="4" fillId="0" borderId="12" xfId="1" applyNumberFormat="1" applyFont="1" applyFill="1" applyBorder="1" applyAlignment="1" applyProtection="1">
      <alignment horizontal="center" vertical="center"/>
      <protection locked="0"/>
    </xf>
    <xf numFmtId="172" fontId="4" fillId="0" borderId="11" xfId="1" applyNumberFormat="1" applyFont="1" applyFill="1" applyBorder="1" applyAlignment="1" applyProtection="1">
      <alignment horizontal="center" vertical="center"/>
      <protection locked="0"/>
    </xf>
    <xf numFmtId="172" fontId="4" fillId="0" borderId="4" xfId="1" applyNumberFormat="1" applyFont="1" applyFill="1" applyBorder="1" applyAlignment="1" applyProtection="1">
      <alignment horizontal="center" vertical="center" wrapText="1"/>
      <protection locked="0"/>
    </xf>
    <xf numFmtId="172" fontId="4" fillId="0" borderId="0" xfId="1" applyNumberFormat="1" applyFont="1" applyFill="1" applyBorder="1" applyAlignment="1" applyProtection="1">
      <alignment horizontal="center" vertical="center" wrapText="1"/>
      <protection locked="0"/>
    </xf>
    <xf numFmtId="172" fontId="4" fillId="0" borderId="9" xfId="1" applyNumberFormat="1" applyFont="1" applyFill="1" applyBorder="1" applyAlignment="1" applyProtection="1">
      <alignment horizontal="center" vertical="center" wrapText="1"/>
      <protection locked="0"/>
    </xf>
    <xf numFmtId="172" fontId="4" fillId="0" borderId="6" xfId="1" applyNumberFormat="1" applyFont="1" applyFill="1" applyBorder="1" applyAlignment="1" applyProtection="1">
      <alignment horizontal="center" vertical="center" wrapText="1"/>
      <protection locked="0"/>
    </xf>
    <xf numFmtId="172" fontId="4" fillId="0" borderId="1" xfId="1" applyNumberFormat="1" applyFont="1" applyFill="1" applyBorder="1" applyAlignment="1" applyProtection="1">
      <alignment horizontal="center" vertical="center" wrapText="1"/>
      <protection locked="0"/>
    </xf>
    <xf numFmtId="172" fontId="4" fillId="0" borderId="11" xfId="1" applyNumberFormat="1" applyFont="1" applyFill="1" applyBorder="1" applyAlignment="1" applyProtection="1">
      <alignment horizontal="center" vertical="center" wrapText="1"/>
      <protection locked="0"/>
    </xf>
    <xf numFmtId="172" fontId="4" fillId="0" borderId="8" xfId="1" applyNumberFormat="1" applyFont="1" applyFill="1" applyBorder="1" applyAlignment="1" applyProtection="1">
      <alignment horizontal="center" vertical="center" wrapText="1"/>
      <protection locked="0"/>
    </xf>
    <xf numFmtId="172" fontId="3" fillId="0" borderId="0" xfId="0" applyNumberFormat="1" applyFont="1" applyBorder="1" applyAlignment="1">
      <alignment horizontal="center"/>
    </xf>
    <xf numFmtId="0" fontId="3" fillId="2" borderId="0" xfId="0" applyFont="1" applyFill="1" applyAlignment="1">
      <alignment horizontal="left"/>
    </xf>
    <xf numFmtId="10" fontId="6" fillId="2" borderId="0" xfId="3" applyNumberFormat="1" applyFont="1" applyFill="1" applyBorder="1" applyAlignment="1">
      <alignment horizontal="center" vertical="center"/>
    </xf>
    <xf numFmtId="0" fontId="6" fillId="0" borderId="5" xfId="0" applyFont="1" applyBorder="1" applyAlignment="1">
      <alignment horizontal="center"/>
    </xf>
    <xf numFmtId="0" fontId="3" fillId="0" borderId="0" xfId="0" applyFont="1" applyBorder="1" applyAlignment="1"/>
    <xf numFmtId="0" fontId="5" fillId="0" borderId="1" xfId="0" applyFont="1" applyFill="1" applyBorder="1" applyAlignment="1">
      <alignment vertical="center"/>
    </xf>
    <xf numFmtId="10" fontId="6" fillId="2" borderId="1" xfId="3" applyNumberFormat="1" applyFont="1" applyFill="1" applyBorder="1" applyAlignment="1">
      <alignment horizontal="center" vertical="center"/>
    </xf>
    <xf numFmtId="0" fontId="4" fillId="2" borderId="9" xfId="0" applyFont="1" applyFill="1" applyBorder="1" applyAlignment="1" applyProtection="1">
      <alignment horizontal="center"/>
      <protection locked="0"/>
    </xf>
    <xf numFmtId="10" fontId="6" fillId="2" borderId="9" xfId="3" applyNumberFormat="1" applyFont="1" applyFill="1" applyBorder="1" applyAlignment="1">
      <alignment horizontal="center" vertical="center"/>
    </xf>
    <xf numFmtId="10" fontId="6" fillId="2" borderId="11" xfId="3" applyNumberFormat="1" applyFont="1" applyFill="1" applyBorder="1" applyAlignment="1">
      <alignment horizontal="center" vertical="center"/>
    </xf>
    <xf numFmtId="0" fontId="4" fillId="0" borderId="10" xfId="4" applyFont="1" applyFill="1" applyBorder="1" applyAlignment="1">
      <alignment horizontal="center"/>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5" fillId="0" borderId="0" xfId="0" applyFont="1"/>
    <xf numFmtId="44" fontId="35" fillId="0" borderId="10" xfId="0" applyNumberFormat="1" applyFont="1" applyBorder="1" applyAlignment="1">
      <alignment horizontal="center"/>
    </xf>
    <xf numFmtId="0" fontId="35" fillId="0" borderId="5" xfId="0" applyFont="1" applyBorder="1"/>
    <xf numFmtId="0" fontId="35" fillId="0" borderId="6" xfId="0" applyFont="1" applyBorder="1"/>
    <xf numFmtId="173" fontId="35" fillId="0" borderId="10" xfId="0" applyNumberFormat="1" applyFont="1" applyBorder="1" applyAlignment="1">
      <alignment horizontal="center"/>
    </xf>
    <xf numFmtId="0" fontId="35" fillId="2" borderId="0" xfId="0" applyFont="1" applyFill="1"/>
    <xf numFmtId="0" fontId="36" fillId="2" borderId="0" xfId="0" applyFont="1" applyFill="1"/>
    <xf numFmtId="0" fontId="35" fillId="2" borderId="5" xfId="0" applyFont="1" applyFill="1" applyBorder="1"/>
    <xf numFmtId="0" fontId="35" fillId="2" borderId="6" xfId="0" applyFont="1" applyFill="1" applyBorder="1"/>
    <xf numFmtId="173" fontId="35" fillId="2" borderId="10" xfId="0" applyNumberFormat="1" applyFont="1" applyFill="1" applyBorder="1" applyAlignment="1">
      <alignment horizontal="center"/>
    </xf>
    <xf numFmtId="172" fontId="6" fillId="0" borderId="9" xfId="2" applyNumberFormat="1" applyFont="1" applyBorder="1" applyAlignment="1">
      <alignment horizontal="center"/>
    </xf>
    <xf numFmtId="172" fontId="6" fillId="0" borderId="6" xfId="2" applyNumberFormat="1" applyFont="1" applyBorder="1" applyAlignment="1">
      <alignment horizontal="center"/>
    </xf>
    <xf numFmtId="172" fontId="27" fillId="0" borderId="10" xfId="1" applyNumberFormat="1" applyFont="1" applyFill="1" applyBorder="1" applyAlignment="1">
      <alignment horizontal="center" vertical="center" wrapText="1"/>
    </xf>
    <xf numFmtId="4" fontId="27" fillId="0" borderId="10" xfId="1" applyNumberFormat="1" applyFont="1" applyFill="1" applyBorder="1" applyAlignment="1">
      <alignment horizontal="center" vertical="center" wrapText="1"/>
    </xf>
    <xf numFmtId="2" fontId="27" fillId="0" borderId="10" xfId="1"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8" fillId="0" borderId="10" xfId="0" applyFont="1" applyBorder="1" applyAlignment="1">
      <alignment horizontal="center"/>
    </xf>
    <xf numFmtId="0" fontId="7" fillId="2" borderId="12" xfId="0" applyFont="1" applyFill="1" applyBorder="1" applyAlignment="1">
      <alignment horizontal="center" vertical="center"/>
    </xf>
    <xf numFmtId="0" fontId="7" fillId="2" borderId="10" xfId="0" applyFont="1" applyFill="1" applyBorder="1" applyAlignment="1">
      <alignment vertical="center"/>
    </xf>
    <xf numFmtId="0" fontId="4" fillId="2" borderId="5" xfId="0" applyFont="1" applyFill="1" applyBorder="1" applyAlignment="1" applyProtection="1">
      <alignment horizontal="center"/>
      <protection locked="0"/>
    </xf>
    <xf numFmtId="0" fontId="7" fillId="0" borderId="0" xfId="0" applyFont="1" applyBorder="1" applyAlignment="1">
      <alignment horizontal="center"/>
    </xf>
    <xf numFmtId="164" fontId="7" fillId="0" borderId="0" xfId="0" applyNumberFormat="1" applyFont="1" applyBorder="1"/>
    <xf numFmtId="172" fontId="0" fillId="0" borderId="0" xfId="0" applyNumberFormat="1"/>
    <xf numFmtId="0" fontId="3" fillId="0" borderId="1" xfId="0" applyFont="1" applyBorder="1" applyAlignment="1">
      <alignment horizontal="left" vertical="center"/>
    </xf>
    <xf numFmtId="0" fontId="3" fillId="0" borderId="0" xfId="0" applyFont="1" applyFill="1" applyAlignment="1">
      <alignment horizontal="left" vertical="center" wrapText="1"/>
    </xf>
    <xf numFmtId="0" fontId="3" fillId="2" borderId="0" xfId="0" applyFont="1" applyFill="1" applyBorder="1" applyAlignment="1"/>
    <xf numFmtId="0" fontId="6" fillId="0" borderId="0" xfId="0" applyFont="1" applyFill="1"/>
    <xf numFmtId="0" fontId="6" fillId="2" borderId="2" xfId="0" applyFont="1" applyFill="1" applyBorder="1" applyAlignment="1">
      <alignment vertical="center"/>
    </xf>
    <xf numFmtId="0" fontId="6" fillId="2" borderId="7" xfId="0" applyFont="1" applyFill="1" applyBorder="1" applyAlignment="1">
      <alignment vertical="center"/>
    </xf>
    <xf numFmtId="0" fontId="6" fillId="2" borderId="12" xfId="0" applyNumberFormat="1" applyFont="1" applyFill="1" applyBorder="1" applyAlignment="1">
      <alignment horizontal="center" vertical="center"/>
    </xf>
    <xf numFmtId="168" fontId="6" fillId="2" borderId="11" xfId="3"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168" fontId="27" fillId="3" borderId="12" xfId="3" applyNumberFormat="1" applyFont="1" applyFill="1" applyBorder="1" applyAlignment="1">
      <alignment horizontal="center" vertical="center"/>
    </xf>
    <xf numFmtId="0" fontId="6" fillId="2" borderId="0"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6" xfId="1"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6" fillId="2" borderId="11" xfId="0" applyFont="1" applyFill="1" applyBorder="1" applyAlignment="1">
      <alignment horizontal="left" vertical="center"/>
    </xf>
    <xf numFmtId="0" fontId="6" fillId="2" borderId="9" xfId="1" applyNumberFormat="1" applyFont="1" applyFill="1" applyBorder="1" applyAlignment="1">
      <alignment horizontal="center" vertical="center"/>
    </xf>
    <xf numFmtId="0" fontId="4" fillId="2" borderId="11" xfId="1" applyNumberFormat="1" applyFont="1" applyFill="1" applyBorder="1" applyAlignment="1">
      <alignment horizontal="center" vertical="center"/>
    </xf>
    <xf numFmtId="1" fontId="6" fillId="2" borderId="0" xfId="1" applyNumberFormat="1" applyFont="1" applyFill="1" applyBorder="1" applyAlignment="1">
      <alignment horizontal="center" vertical="center"/>
    </xf>
    <xf numFmtId="1" fontId="4" fillId="2" borderId="0" xfId="1" applyNumberFormat="1" applyFont="1" applyFill="1" applyBorder="1" applyAlignment="1">
      <alignment horizontal="center" vertical="center"/>
    </xf>
    <xf numFmtId="1" fontId="4" fillId="2" borderId="6" xfId="1" applyNumberFormat="1" applyFont="1" applyFill="1" applyBorder="1" applyAlignment="1">
      <alignment horizontal="center" vertical="center"/>
    </xf>
    <xf numFmtId="1" fontId="6" fillId="2" borderId="9" xfId="1" applyNumberFormat="1" applyFont="1" applyFill="1" applyBorder="1" applyAlignment="1">
      <alignment horizontal="center" vertical="center"/>
    </xf>
    <xf numFmtId="1" fontId="4" fillId="2" borderId="11" xfId="1" applyNumberFormat="1" applyFont="1" applyFill="1" applyBorder="1" applyAlignment="1">
      <alignment horizontal="center" vertical="center"/>
    </xf>
    <xf numFmtId="0" fontId="4" fillId="0" borderId="12" xfId="0" applyFont="1" applyFill="1" applyBorder="1" applyAlignment="1">
      <alignment horizontal="center" vertical="center" wrapText="1"/>
    </xf>
    <xf numFmtId="1" fontId="6" fillId="2" borderId="11" xfId="0" applyNumberFormat="1" applyFont="1" applyFill="1" applyBorder="1" applyAlignment="1">
      <alignment horizontal="center" vertical="center"/>
    </xf>
    <xf numFmtId="1" fontId="6" fillId="2" borderId="3" xfId="1" applyNumberFormat="1" applyFont="1" applyFill="1" applyBorder="1" applyAlignment="1">
      <alignment horizontal="center" vertical="center"/>
    </xf>
    <xf numFmtId="1" fontId="4" fillId="2" borderId="1" xfId="1" applyNumberFormat="1" applyFont="1" applyFill="1" applyBorder="1" applyAlignment="1">
      <alignment horizontal="center" vertical="center"/>
    </xf>
    <xf numFmtId="1" fontId="6" fillId="2" borderId="12" xfId="1" applyNumberFormat="1" applyFont="1" applyFill="1" applyBorder="1" applyAlignment="1">
      <alignment horizontal="center" vertical="center"/>
    </xf>
    <xf numFmtId="0" fontId="27" fillId="3" borderId="5" xfId="0" applyFont="1" applyFill="1" applyBorder="1" applyAlignment="1" applyProtection="1">
      <alignment horizontal="left"/>
      <protection locked="0"/>
    </xf>
    <xf numFmtId="0" fontId="27" fillId="3" borderId="0" xfId="0" applyFont="1" applyFill="1" applyBorder="1" applyAlignment="1" applyProtection="1">
      <alignment horizontal="left"/>
      <protection locked="0"/>
    </xf>
    <xf numFmtId="0" fontId="27" fillId="3" borderId="6" xfId="0" applyFont="1" applyFill="1" applyBorder="1" applyAlignment="1" applyProtection="1">
      <alignment horizontal="left"/>
      <protection locked="0"/>
    </xf>
    <xf numFmtId="0" fontId="4" fillId="0" borderId="16" xfId="0" applyFont="1" applyFill="1" applyBorder="1" applyAlignment="1">
      <alignment horizontal="left" vertical="center"/>
    </xf>
    <xf numFmtId="0" fontId="4" fillId="0" borderId="10" xfId="0" applyFont="1" applyFill="1" applyBorder="1" applyAlignment="1">
      <alignment horizontal="left" vertical="center"/>
    </xf>
    <xf numFmtId="0" fontId="4" fillId="0" borderId="1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0" xfId="0" applyFont="1" applyFill="1" applyBorder="1" applyAlignment="1">
      <alignment horizontal="left"/>
    </xf>
    <xf numFmtId="0" fontId="4" fillId="0" borderId="17" xfId="0" applyFont="1" applyFill="1" applyBorder="1" applyAlignment="1">
      <alignment horizontal="left" vertical="center"/>
    </xf>
    <xf numFmtId="0" fontId="4" fillId="0" borderId="3" xfId="0" applyFont="1" applyFill="1" applyBorder="1" applyAlignment="1">
      <alignment horizontal="left" vertical="center"/>
    </xf>
    <xf numFmtId="0" fontId="4" fillId="0" borderId="18" xfId="0" applyFont="1" applyFill="1" applyBorder="1" applyAlignment="1">
      <alignment horizontal="left"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xf>
    <xf numFmtId="0" fontId="30" fillId="3" borderId="12" xfId="0" applyFont="1" applyFill="1" applyBorder="1" applyAlignment="1" applyProtection="1">
      <alignment horizontal="center"/>
      <protection locked="0"/>
    </xf>
    <xf numFmtId="0" fontId="30" fillId="3" borderId="11" xfId="0" applyFont="1" applyFill="1" applyBorder="1" applyAlignment="1" applyProtection="1">
      <alignment horizontal="center"/>
      <protection locked="0"/>
    </xf>
    <xf numFmtId="2" fontId="30" fillId="7" borderId="12" xfId="1" applyNumberFormat="1" applyFont="1" applyFill="1" applyBorder="1" applyAlignment="1" applyProtection="1">
      <alignment horizontal="center" vertical="center"/>
      <protection locked="0"/>
    </xf>
    <xf numFmtId="2" fontId="30" fillId="7" borderId="9" xfId="1" applyNumberFormat="1" applyFont="1" applyFill="1" applyBorder="1" applyAlignment="1" applyProtection="1">
      <alignment horizontal="center" vertical="center"/>
      <protection locked="0"/>
    </xf>
    <xf numFmtId="2" fontId="30" fillId="7" borderId="11" xfId="1" applyNumberFormat="1" applyFont="1" applyFill="1" applyBorder="1" applyAlignment="1" applyProtection="1">
      <alignment horizontal="center" vertical="center"/>
      <protection locked="0"/>
    </xf>
    <xf numFmtId="9" fontId="30" fillId="4" borderId="9" xfId="3" applyFont="1" applyFill="1" applyBorder="1" applyAlignment="1" applyProtection="1">
      <alignment horizontal="center"/>
      <protection locked="0"/>
    </xf>
    <xf numFmtId="9" fontId="30" fillId="4" borderId="6" xfId="3" applyFont="1" applyFill="1" applyBorder="1" applyAlignment="1" applyProtection="1">
      <alignment horizontal="center"/>
      <protection locked="0"/>
    </xf>
    <xf numFmtId="9" fontId="30" fillId="4" borderId="11" xfId="3" applyFont="1" applyFill="1" applyBorder="1" applyAlignment="1" applyProtection="1">
      <alignment horizontal="center"/>
      <protection locked="0"/>
    </xf>
    <xf numFmtId="9" fontId="30" fillId="4" borderId="8" xfId="3" applyFont="1" applyFill="1" applyBorder="1" applyAlignment="1" applyProtection="1">
      <alignment horizontal="center"/>
      <protection locked="0"/>
    </xf>
    <xf numFmtId="9" fontId="30" fillId="7" borderId="9" xfId="3" applyFont="1" applyFill="1" applyBorder="1" applyAlignment="1" applyProtection="1">
      <alignment horizontal="center"/>
      <protection locked="0"/>
    </xf>
    <xf numFmtId="9" fontId="30" fillId="7" borderId="6" xfId="3" applyFont="1" applyFill="1" applyBorder="1" applyAlignment="1" applyProtection="1">
      <alignment horizontal="center"/>
      <protection locked="0"/>
    </xf>
    <xf numFmtId="9" fontId="30" fillId="7" borderId="11" xfId="3" applyFont="1" applyFill="1" applyBorder="1" applyAlignment="1" applyProtection="1">
      <alignment horizontal="center"/>
      <protection locked="0"/>
    </xf>
    <xf numFmtId="9" fontId="30" fillId="7" borderId="8" xfId="3" applyFont="1" applyFill="1" applyBorder="1" applyAlignment="1" applyProtection="1">
      <alignment horizontal="center"/>
      <protection locked="0"/>
    </xf>
    <xf numFmtId="4" fontId="30" fillId="7" borderId="12" xfId="0" applyNumberFormat="1" applyFont="1" applyFill="1" applyBorder="1" applyAlignment="1" applyProtection="1">
      <alignment horizontal="center"/>
      <protection locked="0"/>
    </xf>
    <xf numFmtId="4" fontId="30" fillId="7" borderId="9" xfId="0" applyNumberFormat="1" applyFont="1" applyFill="1" applyBorder="1" applyAlignment="1" applyProtection="1">
      <alignment horizontal="center"/>
      <protection locked="0"/>
    </xf>
    <xf numFmtId="4" fontId="30" fillId="7" borderId="11" xfId="0" applyNumberFormat="1" applyFont="1" applyFill="1" applyBorder="1" applyAlignment="1" applyProtection="1">
      <alignment horizontal="center"/>
      <protection locked="0"/>
    </xf>
    <xf numFmtId="173" fontId="30" fillId="3" borderId="12" xfId="3" applyNumberFormat="1" applyFont="1" applyFill="1" applyBorder="1" applyAlignment="1" applyProtection="1">
      <alignment horizontal="center"/>
      <protection locked="0"/>
    </xf>
    <xf numFmtId="10" fontId="30" fillId="3" borderId="12" xfId="3" applyNumberFormat="1" applyFont="1" applyFill="1" applyBorder="1" applyAlignment="1" applyProtection="1">
      <alignment horizontal="center"/>
      <protection locked="0"/>
    </xf>
    <xf numFmtId="173" fontId="30" fillId="3" borderId="9" xfId="3" applyNumberFormat="1" applyFont="1" applyFill="1" applyBorder="1" applyAlignment="1" applyProtection="1">
      <alignment horizontal="center"/>
      <protection locked="0"/>
    </xf>
    <xf numFmtId="10" fontId="30" fillId="3" borderId="9" xfId="3" applyNumberFormat="1" applyFont="1" applyFill="1" applyBorder="1" applyAlignment="1" applyProtection="1">
      <alignment horizontal="center"/>
      <protection locked="0"/>
    </xf>
    <xf numFmtId="173" fontId="30" fillId="3" borderId="11" xfId="3" applyNumberFormat="1" applyFont="1" applyFill="1" applyBorder="1" applyAlignment="1" applyProtection="1">
      <alignment horizontal="center"/>
      <protection locked="0"/>
    </xf>
    <xf numFmtId="10" fontId="30" fillId="3" borderId="11" xfId="3" applyNumberFormat="1" applyFont="1" applyFill="1" applyBorder="1" applyAlignment="1" applyProtection="1">
      <alignment horizontal="center"/>
      <protection locked="0"/>
    </xf>
    <xf numFmtId="0" fontId="30" fillId="3" borderId="0" xfId="0" applyFont="1" applyFill="1" applyBorder="1" applyAlignment="1" applyProtection="1">
      <alignment horizontal="center"/>
      <protection locked="0"/>
    </xf>
    <xf numFmtId="0" fontId="30" fillId="3" borderId="8" xfId="0" applyFont="1" applyFill="1" applyBorder="1" applyAlignment="1" applyProtection="1">
      <alignment horizontal="center" vertical="center"/>
      <protection locked="0"/>
    </xf>
    <xf numFmtId="168" fontId="27" fillId="7" borderId="11" xfId="3" applyNumberFormat="1" applyFont="1" applyFill="1" applyBorder="1" applyAlignment="1">
      <alignment horizontal="center" vertical="center"/>
    </xf>
    <xf numFmtId="0" fontId="29" fillId="3" borderId="5" xfId="0" applyFont="1" applyFill="1" applyBorder="1" applyAlignment="1" applyProtection="1">
      <alignment horizontal="center"/>
      <protection locked="0"/>
    </xf>
    <xf numFmtId="0" fontId="29" fillId="3" borderId="6" xfId="0" applyFont="1" applyFill="1" applyBorder="1" applyAlignment="1" applyProtection="1">
      <alignment horizontal="center"/>
      <protection locked="0"/>
    </xf>
    <xf numFmtId="4" fontId="19" fillId="0" borderId="10" xfId="0" applyNumberFormat="1" applyFont="1" applyFill="1" applyBorder="1" applyAlignment="1">
      <alignment horizontal="center" vertical="center"/>
    </xf>
    <xf numFmtId="0" fontId="30" fillId="3" borderId="9" xfId="0" applyFont="1" applyFill="1" applyBorder="1" applyAlignment="1" applyProtection="1">
      <alignment horizontal="left" vertical="center"/>
      <protection locked="0"/>
    </xf>
    <xf numFmtId="0" fontId="30" fillId="3" borderId="11" xfId="0" applyFont="1" applyFill="1" applyBorder="1" applyAlignment="1" applyProtection="1">
      <alignment horizontal="left" vertical="center"/>
      <protection locked="0"/>
    </xf>
    <xf numFmtId="0" fontId="4" fillId="2" borderId="13" xfId="0" applyFont="1" applyFill="1" applyBorder="1" applyAlignment="1">
      <alignment horizontal="center" vertical="center"/>
    </xf>
    <xf numFmtId="0" fontId="14" fillId="5"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6" fillId="0" borderId="12" xfId="3" applyNumberFormat="1" applyFont="1" applyBorder="1" applyAlignment="1">
      <alignment horizontal="center"/>
    </xf>
    <xf numFmtId="1" fontId="6" fillId="0" borderId="9" xfId="3" applyNumberFormat="1" applyFont="1" applyBorder="1" applyAlignment="1">
      <alignment horizontal="center"/>
    </xf>
    <xf numFmtId="0" fontId="0" fillId="0" borderId="0" xfId="0" applyFont="1"/>
    <xf numFmtId="0" fontId="30" fillId="3" borderId="11" xfId="0" applyFont="1" applyFill="1" applyBorder="1" applyAlignment="1" applyProtection="1">
      <alignment horizontal="center" vertical="center" wrapText="1"/>
      <protection locked="0"/>
    </xf>
    <xf numFmtId="0" fontId="13" fillId="5" borderId="4" xfId="0" applyFont="1" applyFill="1" applyBorder="1" applyAlignment="1">
      <alignment horizontal="center" vertical="center"/>
    </xf>
    <xf numFmtId="0" fontId="5" fillId="0" borderId="0" xfId="0" applyFont="1" applyFill="1" applyBorder="1" applyAlignment="1">
      <alignment vertical="center"/>
    </xf>
    <xf numFmtId="4" fontId="6" fillId="2" borderId="11" xfId="2" applyNumberFormat="1" applyFont="1" applyFill="1" applyBorder="1" applyAlignment="1">
      <alignment horizontal="center" vertical="center" wrapText="1"/>
    </xf>
    <xf numFmtId="0" fontId="30" fillId="3" borderId="0" xfId="0" applyFont="1" applyFill="1" applyBorder="1" applyAlignment="1" applyProtection="1">
      <alignment horizontal="center"/>
      <protection locked="0"/>
    </xf>
    <xf numFmtId="0" fontId="30" fillId="3" borderId="1" xfId="0" applyFont="1" applyFill="1" applyBorder="1" applyAlignment="1" applyProtection="1">
      <alignment horizontal="center"/>
      <protection locked="0"/>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12" xfId="0" applyFont="1" applyBorder="1" applyAlignment="1">
      <alignment horizontal="center"/>
    </xf>
    <xf numFmtId="0" fontId="6" fillId="0" borderId="0" xfId="0" applyFont="1" applyFill="1" applyBorder="1"/>
    <xf numFmtId="4" fontId="30" fillId="3" borderId="9" xfId="2" applyNumberFormat="1" applyFont="1" applyFill="1" applyBorder="1" applyAlignment="1" applyProtection="1">
      <alignment horizontal="center" vertical="center" wrapText="1"/>
      <protection locked="0"/>
    </xf>
    <xf numFmtId="4" fontId="30" fillId="3" borderId="11" xfId="2" applyNumberFormat="1" applyFont="1" applyFill="1" applyBorder="1" applyAlignment="1" applyProtection="1">
      <alignment horizontal="center" vertical="center" wrapText="1"/>
      <protection locked="0"/>
    </xf>
    <xf numFmtId="0" fontId="3" fillId="0" borderId="0" xfId="0" applyFont="1" applyFill="1" applyBorder="1"/>
    <xf numFmtId="0" fontId="30" fillId="3" borderId="12" xfId="0" applyFont="1" applyFill="1" applyBorder="1" applyAlignment="1" applyProtection="1">
      <alignment horizontal="left"/>
      <protection locked="0"/>
    </xf>
    <xf numFmtId="0" fontId="30" fillId="3" borderId="3" xfId="0" applyFont="1" applyFill="1" applyBorder="1" applyAlignment="1" applyProtection="1">
      <alignment horizontal="center"/>
      <protection locked="0"/>
    </xf>
    <xf numFmtId="3" fontId="30" fillId="3" borderId="12" xfId="0" applyNumberFormat="1" applyFont="1" applyFill="1" applyBorder="1" applyAlignment="1" applyProtection="1">
      <alignment horizontal="center"/>
      <protection locked="0"/>
    </xf>
    <xf numFmtId="3" fontId="6" fillId="0" borderId="12" xfId="0" applyNumberFormat="1" applyFont="1" applyBorder="1" applyAlignment="1">
      <alignment horizontal="center"/>
    </xf>
    <xf numFmtId="4" fontId="6" fillId="0" borderId="12" xfId="0" applyNumberFormat="1" applyFont="1" applyBorder="1" applyAlignment="1">
      <alignment horizontal="center"/>
    </xf>
    <xf numFmtId="0" fontId="30" fillId="3" borderId="9" xfId="0" applyFont="1" applyFill="1" applyBorder="1" applyAlignment="1" applyProtection="1">
      <alignment horizontal="left"/>
      <protection locked="0"/>
    </xf>
    <xf numFmtId="3" fontId="30" fillId="3" borderId="9" xfId="0" applyNumberFormat="1" applyFont="1" applyFill="1" applyBorder="1" applyAlignment="1" applyProtection="1">
      <alignment horizontal="center"/>
      <protection locked="0"/>
    </xf>
    <xf numFmtId="3" fontId="30" fillId="3" borderId="0" xfId="0" applyNumberFormat="1" applyFont="1" applyFill="1" applyBorder="1" applyAlignment="1" applyProtection="1">
      <alignment horizontal="center"/>
      <protection locked="0"/>
    </xf>
    <xf numFmtId="3" fontId="6" fillId="0" borderId="9" xfId="0" applyNumberFormat="1" applyFont="1" applyBorder="1" applyAlignment="1">
      <alignment horizontal="center"/>
    </xf>
    <xf numFmtId="4" fontId="6" fillId="0" borderId="9" xfId="0" applyNumberFormat="1" applyFont="1" applyBorder="1" applyAlignment="1">
      <alignment horizontal="center"/>
    </xf>
    <xf numFmtId="0" fontId="30" fillId="3" borderId="11" xfId="0" applyFont="1" applyFill="1" applyBorder="1" applyAlignment="1" applyProtection="1">
      <alignment horizontal="left"/>
      <protection locked="0"/>
    </xf>
    <xf numFmtId="3" fontId="30" fillId="3" borderId="11" xfId="0" applyNumberFormat="1" applyFont="1" applyFill="1" applyBorder="1" applyAlignment="1" applyProtection="1">
      <alignment horizontal="center"/>
      <protection locked="0"/>
    </xf>
    <xf numFmtId="3" fontId="30" fillId="3" borderId="1" xfId="0" applyNumberFormat="1" applyFont="1" applyFill="1" applyBorder="1" applyAlignment="1" applyProtection="1">
      <alignment horizontal="center"/>
      <protection locked="0"/>
    </xf>
    <xf numFmtId="3" fontId="6" fillId="0" borderId="11" xfId="0" applyNumberFormat="1" applyFont="1" applyBorder="1" applyAlignment="1">
      <alignment horizontal="center"/>
    </xf>
    <xf numFmtId="4" fontId="6" fillId="0" borderId="11" xfId="0" applyNumberFormat="1" applyFont="1" applyBorder="1" applyAlignment="1">
      <alignment horizontal="center"/>
    </xf>
    <xf numFmtId="0" fontId="30" fillId="0" borderId="12" xfId="0" applyFont="1" applyFill="1" applyBorder="1" applyAlignment="1">
      <alignment horizontal="left"/>
    </xf>
    <xf numFmtId="0" fontId="30" fillId="0" borderId="12" xfId="0" applyFont="1" applyFill="1" applyBorder="1" applyAlignment="1">
      <alignment horizontal="center"/>
    </xf>
    <xf numFmtId="3" fontId="6" fillId="0" borderId="3" xfId="0" applyNumberFormat="1" applyFont="1" applyBorder="1" applyAlignment="1">
      <alignment horizontal="center"/>
    </xf>
    <xf numFmtId="0" fontId="30" fillId="0" borderId="9" xfId="0" applyFont="1" applyFill="1" applyBorder="1" applyAlignment="1">
      <alignment horizontal="left"/>
    </xf>
    <xf numFmtId="0" fontId="30" fillId="0" borderId="9" xfId="0" applyFont="1" applyFill="1" applyBorder="1" applyAlignment="1">
      <alignment horizontal="center"/>
    </xf>
    <xf numFmtId="3" fontId="6" fillId="0" borderId="0" xfId="0" applyNumberFormat="1" applyFont="1" applyBorder="1" applyAlignment="1">
      <alignment horizontal="center"/>
    </xf>
    <xf numFmtId="0" fontId="30" fillId="0" borderId="11" xfId="0" applyFont="1" applyFill="1" applyBorder="1" applyAlignment="1">
      <alignment horizontal="left"/>
    </xf>
    <xf numFmtId="0" fontId="30" fillId="0" borderId="11" xfId="0" applyFont="1" applyFill="1" applyBorder="1" applyAlignment="1">
      <alignment horizontal="center"/>
    </xf>
    <xf numFmtId="3" fontId="6" fillId="0" borderId="1" xfId="0" applyNumberFormat="1" applyFont="1" applyBorder="1" applyAlignment="1">
      <alignment horizontal="center"/>
    </xf>
    <xf numFmtId="0" fontId="30" fillId="0" borderId="3" xfId="0" applyFont="1" applyFill="1" applyBorder="1" applyAlignment="1">
      <alignment horizontal="center"/>
    </xf>
    <xf numFmtId="0" fontId="30" fillId="0" borderId="0" xfId="0" applyFont="1" applyFill="1" applyBorder="1" applyAlignment="1">
      <alignment horizontal="center"/>
    </xf>
    <xf numFmtId="0" fontId="30" fillId="0" borderId="1" xfId="0" applyFont="1" applyFill="1" applyBorder="1" applyAlignment="1">
      <alignment horizontal="center"/>
    </xf>
    <xf numFmtId="0" fontId="30" fillId="0" borderId="4" xfId="0" applyFont="1" applyFill="1" applyBorder="1" applyAlignment="1">
      <alignment horizontal="center"/>
    </xf>
    <xf numFmtId="0" fontId="30" fillId="0" borderId="6" xfId="0" applyFont="1" applyFill="1" applyBorder="1" applyAlignment="1">
      <alignment horizontal="center"/>
    </xf>
    <xf numFmtId="0" fontId="30" fillId="0" borderId="8" xfId="0" applyFont="1" applyFill="1" applyBorder="1" applyAlignment="1">
      <alignment horizontal="center"/>
    </xf>
    <xf numFmtId="3" fontId="30" fillId="3" borderId="3" xfId="0" applyNumberFormat="1" applyFont="1" applyFill="1" applyBorder="1" applyAlignment="1" applyProtection="1">
      <alignment horizontal="center"/>
      <protection locked="0"/>
    </xf>
    <xf numFmtId="0" fontId="30" fillId="3" borderId="0" xfId="0" applyFont="1" applyFill="1" applyBorder="1" applyAlignment="1" applyProtection="1">
      <alignment horizontal="center" vertical="center"/>
      <protection locked="0"/>
    </xf>
    <xf numFmtId="0" fontId="6" fillId="0" borderId="12" xfId="0" applyFont="1" applyBorder="1" applyAlignment="1">
      <alignment vertical="top"/>
    </xf>
    <xf numFmtId="0" fontId="6" fillId="0" borderId="9" xfId="0" applyFont="1" applyBorder="1" applyAlignment="1">
      <alignment vertical="top"/>
    </xf>
    <xf numFmtId="0" fontId="6" fillId="0" borderId="9" xfId="0" applyFont="1" applyBorder="1" applyAlignment="1">
      <alignment vertical="top" wrapText="1"/>
    </xf>
    <xf numFmtId="0" fontId="6" fillId="0" borderId="11" xfId="0" applyFont="1" applyBorder="1" applyAlignment="1">
      <alignment vertical="top" wrapText="1"/>
    </xf>
    <xf numFmtId="0" fontId="30" fillId="3" borderId="3"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4" fillId="0" borderId="9" xfId="0" applyFont="1" applyBorder="1" applyAlignment="1">
      <alignment vertical="top"/>
    </xf>
    <xf numFmtId="0" fontId="6" fillId="0" borderId="11" xfId="0" applyFont="1" applyBorder="1" applyAlignment="1">
      <alignment vertical="top"/>
    </xf>
    <xf numFmtId="0" fontId="4" fillId="0" borderId="12" xfId="0" applyFont="1" applyBorder="1" applyAlignment="1">
      <alignment vertical="top"/>
    </xf>
    <xf numFmtId="0" fontId="6" fillId="0" borderId="12" xfId="0" applyFont="1" applyBorder="1" applyAlignment="1">
      <alignment vertical="top" wrapText="1"/>
    </xf>
    <xf numFmtId="4" fontId="19" fillId="3" borderId="10" xfId="0" applyNumberFormat="1" applyFont="1" applyFill="1" applyBorder="1" applyAlignment="1" applyProtection="1">
      <alignment horizontal="center" vertical="center"/>
      <protection locked="0"/>
    </xf>
    <xf numFmtId="43" fontId="14" fillId="0" borderId="0" xfId="1" applyFont="1"/>
    <xf numFmtId="0" fontId="40" fillId="2" borderId="10" xfId="0" applyFont="1" applyFill="1" applyBorder="1" applyAlignment="1">
      <alignment horizontal="center" vertical="center"/>
    </xf>
    <xf numFmtId="0" fontId="40" fillId="2" borderId="12" xfId="0" applyFont="1" applyFill="1" applyBorder="1" applyAlignment="1">
      <alignment horizontal="center" vertical="center"/>
    </xf>
    <xf numFmtId="4" fontId="39" fillId="0" borderId="12" xfId="0" applyNumberFormat="1" applyFont="1" applyBorder="1" applyAlignment="1">
      <alignment horizontal="center" vertical="center"/>
    </xf>
    <xf numFmtId="4" fontId="39" fillId="0" borderId="11" xfId="0" applyNumberFormat="1" applyFont="1" applyBorder="1" applyAlignment="1">
      <alignment horizontal="center" vertical="center"/>
    </xf>
    <xf numFmtId="4" fontId="40" fillId="0" borderId="12" xfId="0" applyNumberFormat="1" applyFont="1" applyBorder="1" applyAlignment="1">
      <alignment horizontal="center"/>
    </xf>
    <xf numFmtId="4" fontId="39" fillId="0" borderId="9" xfId="0" applyNumberFormat="1" applyFont="1" applyBorder="1" applyAlignment="1">
      <alignment horizontal="center"/>
    </xf>
    <xf numFmtId="4" fontId="39" fillId="0" borderId="11" xfId="0" applyNumberFormat="1" applyFont="1" applyBorder="1" applyAlignment="1">
      <alignment horizontal="center"/>
    </xf>
    <xf numFmtId="10" fontId="39" fillId="0" borderId="10" xfId="3" applyNumberFormat="1" applyFont="1" applyBorder="1" applyAlignment="1">
      <alignment horizontal="center"/>
    </xf>
    <xf numFmtId="4" fontId="40" fillId="0" borderId="11" xfId="0" applyNumberFormat="1" applyFont="1" applyBorder="1" applyAlignment="1">
      <alignment horizontal="center" vertical="center"/>
    </xf>
    <xf numFmtId="4" fontId="40" fillId="0" borderId="10" xfId="0" applyNumberFormat="1" applyFont="1" applyBorder="1" applyAlignment="1">
      <alignment horizontal="center"/>
    </xf>
    <xf numFmtId="4" fontId="39" fillId="0" borderId="3" xfId="0" applyNumberFormat="1" applyFont="1" applyBorder="1" applyAlignment="1">
      <alignment horizontal="center"/>
    </xf>
    <xf numFmtId="4" fontId="39" fillId="0" borderId="0" xfId="0" applyNumberFormat="1" applyFont="1" applyBorder="1" applyAlignment="1">
      <alignment horizontal="center"/>
    </xf>
    <xf numFmtId="4" fontId="39" fillId="0" borderId="1" xfId="0" applyNumberFormat="1" applyFont="1" applyBorder="1" applyAlignment="1">
      <alignment horizontal="center"/>
    </xf>
    <xf numFmtId="4" fontId="40" fillId="0" borderId="11" xfId="0" applyNumberFormat="1" applyFont="1" applyBorder="1" applyAlignment="1">
      <alignment horizontal="center"/>
    </xf>
    <xf numFmtId="4" fontId="39" fillId="0" borderId="12" xfId="0" applyNumberFormat="1" applyFont="1" applyBorder="1" applyAlignment="1">
      <alignment horizontal="center"/>
    </xf>
    <xf numFmtId="4" fontId="39" fillId="0" borderId="1" xfId="0" applyNumberFormat="1" applyFont="1" applyBorder="1" applyAlignment="1">
      <alignment horizontal="center" vertical="center"/>
    </xf>
    <xf numFmtId="4" fontId="39" fillId="0" borderId="3" xfId="0" applyNumberFormat="1" applyFont="1" applyBorder="1" applyAlignment="1">
      <alignment horizontal="center"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41" fillId="0" borderId="0" xfId="0" applyFont="1"/>
    <xf numFmtId="0" fontId="41" fillId="0" borderId="0" xfId="0" applyFont="1" applyBorder="1"/>
    <xf numFmtId="0" fontId="42" fillId="0" borderId="0" xfId="0" applyFont="1" applyBorder="1" applyAlignment="1"/>
    <xf numFmtId="0" fontId="42" fillId="0" borderId="0" xfId="0" applyFont="1"/>
    <xf numFmtId="0" fontId="41" fillId="0" borderId="0" xfId="0" applyFont="1" applyAlignment="1">
      <alignment wrapText="1"/>
    </xf>
    <xf numFmtId="0" fontId="41" fillId="0" borderId="0" xfId="0" applyFont="1" applyBorder="1" applyAlignment="1">
      <alignment horizontal="left"/>
    </xf>
    <xf numFmtId="0" fontId="41" fillId="0" borderId="0" xfId="0" applyFont="1" applyBorder="1" applyAlignment="1">
      <alignment horizontal="center"/>
    </xf>
    <xf numFmtId="0" fontId="41" fillId="0" borderId="0" xfId="0" applyFont="1" applyAlignment="1">
      <alignment horizontal="justify" vertical="top" wrapText="1"/>
    </xf>
    <xf numFmtId="0" fontId="42" fillId="0" borderId="12" xfId="0" applyFont="1" applyBorder="1" applyAlignment="1">
      <alignment horizontal="center"/>
    </xf>
    <xf numFmtId="0" fontId="41" fillId="0" borderId="12" xfId="0" applyFont="1" applyBorder="1" applyAlignment="1">
      <alignment horizontal="center"/>
    </xf>
    <xf numFmtId="0" fontId="41" fillId="0" borderId="3" xfId="0" applyFont="1" applyBorder="1" applyAlignment="1">
      <alignment horizontal="center"/>
    </xf>
    <xf numFmtId="0" fontId="41" fillId="0" borderId="4" xfId="0" applyFont="1" applyBorder="1" applyAlignment="1">
      <alignment horizontal="center"/>
    </xf>
    <xf numFmtId="0" fontId="41" fillId="0" borderId="9" xfId="0" applyFont="1" applyBorder="1" applyAlignment="1">
      <alignment horizontal="center"/>
    </xf>
    <xf numFmtId="0" fontId="41" fillId="0" borderId="6" xfId="0" applyFont="1" applyBorder="1" applyAlignment="1">
      <alignment horizontal="center"/>
    </xf>
    <xf numFmtId="10" fontId="41" fillId="0" borderId="9" xfId="3" applyNumberFormat="1" applyFont="1" applyBorder="1" applyAlignment="1">
      <alignment horizontal="center"/>
    </xf>
    <xf numFmtId="10" fontId="41" fillId="0" borderId="0" xfId="3" applyNumberFormat="1" applyFont="1" applyBorder="1" applyAlignment="1">
      <alignment horizontal="center"/>
    </xf>
    <xf numFmtId="10" fontId="41" fillId="0" borderId="6" xfId="3" applyNumberFormat="1" applyFont="1" applyBorder="1" applyAlignment="1">
      <alignment horizontal="center"/>
    </xf>
    <xf numFmtId="168" fontId="41" fillId="0" borderId="9" xfId="3" applyNumberFormat="1" applyFont="1" applyBorder="1" applyAlignment="1">
      <alignment horizontal="center"/>
    </xf>
    <xf numFmtId="168" fontId="41" fillId="0" borderId="0" xfId="3" applyNumberFormat="1" applyFont="1" applyBorder="1" applyAlignment="1">
      <alignment horizontal="center"/>
    </xf>
    <xf numFmtId="168" fontId="41" fillId="0" borderId="6" xfId="3" applyNumberFormat="1" applyFont="1" applyBorder="1" applyAlignment="1">
      <alignment horizontal="center"/>
    </xf>
    <xf numFmtId="168" fontId="41" fillId="0" borderId="11" xfId="3" applyNumberFormat="1" applyFont="1" applyBorder="1" applyAlignment="1">
      <alignment horizontal="center"/>
    </xf>
    <xf numFmtId="168" fontId="41" fillId="0" borderId="1" xfId="3" applyNumberFormat="1" applyFont="1" applyBorder="1" applyAlignment="1">
      <alignment horizontal="center"/>
    </xf>
    <xf numFmtId="168" fontId="41" fillId="0" borderId="8" xfId="3" applyNumberFormat="1" applyFont="1" applyBorder="1" applyAlignment="1">
      <alignment horizontal="center"/>
    </xf>
    <xf numFmtId="0" fontId="42" fillId="0" borderId="0" xfId="0" applyFont="1" applyAlignment="1">
      <alignment horizontal="justify" vertical="top"/>
    </xf>
    <xf numFmtId="0" fontId="42" fillId="0" borderId="10" xfId="0" applyFont="1" applyBorder="1" applyAlignment="1">
      <alignment horizontal="center" vertical="center" wrapText="1"/>
    </xf>
    <xf numFmtId="0" fontId="42" fillId="0" borderId="10" xfId="0" applyFont="1" applyBorder="1" applyAlignment="1">
      <alignment horizontal="center" vertical="center"/>
    </xf>
    <xf numFmtId="0" fontId="42" fillId="0" borderId="15" xfId="0" applyFont="1" applyBorder="1" applyAlignment="1">
      <alignment horizontal="center" vertical="center"/>
    </xf>
    <xf numFmtId="0" fontId="41" fillId="0" borderId="9" xfId="0" applyFont="1" applyBorder="1" applyAlignment="1">
      <alignment horizontal="center" vertical="center"/>
    </xf>
    <xf numFmtId="9" fontId="41" fillId="0" borderId="6" xfId="0" applyNumberFormat="1" applyFont="1" applyBorder="1" applyAlignment="1">
      <alignment horizontal="center" vertical="center"/>
    </xf>
    <xf numFmtId="0" fontId="41" fillId="0" borderId="11" xfId="0" applyFont="1" applyBorder="1" applyAlignment="1">
      <alignment horizontal="center" vertical="center"/>
    </xf>
    <xf numFmtId="9" fontId="41" fillId="0" borderId="8" xfId="0" applyNumberFormat="1" applyFont="1" applyBorder="1" applyAlignment="1">
      <alignment horizontal="center" vertical="center"/>
    </xf>
    <xf numFmtId="9" fontId="42" fillId="0" borderId="10" xfId="0" applyNumberFormat="1" applyFont="1" applyBorder="1" applyAlignment="1">
      <alignment horizontal="center" vertical="center"/>
    </xf>
    <xf numFmtId="9" fontId="41" fillId="0" borderId="12" xfId="0" applyNumberFormat="1" applyFont="1" applyBorder="1" applyAlignment="1">
      <alignment horizontal="center" vertical="center"/>
    </xf>
    <xf numFmtId="0" fontId="41" fillId="0" borderId="0" xfId="0" applyFont="1" applyBorder="1" applyAlignment="1">
      <alignment horizontal="left" vertical="center"/>
    </xf>
    <xf numFmtId="0" fontId="41" fillId="0" borderId="0" xfId="0" applyFont="1" applyBorder="1" applyAlignment="1">
      <alignment horizontal="center" vertical="center"/>
    </xf>
    <xf numFmtId="0" fontId="41" fillId="0" borderId="0" xfId="0" applyFont="1" applyBorder="1" applyAlignment="1">
      <alignment horizontal="justify" vertical="top"/>
    </xf>
    <xf numFmtId="0" fontId="41" fillId="0" borderId="0" xfId="0" applyFont="1" applyBorder="1" applyAlignment="1">
      <alignment vertical="top"/>
    </xf>
    <xf numFmtId="0" fontId="45" fillId="0" borderId="0" xfId="0" applyFont="1"/>
    <xf numFmtId="0" fontId="41" fillId="0" borderId="0" xfId="0" applyFont="1" applyAlignment="1">
      <alignment horizontal="justify" vertical="top"/>
    </xf>
    <xf numFmtId="0" fontId="42" fillId="0" borderId="7" xfId="0" applyFont="1" applyBorder="1" applyAlignment="1">
      <alignment horizontal="center" vertical="top"/>
    </xf>
    <xf numFmtId="0" fontId="42" fillId="0" borderId="11" xfId="0" applyFont="1" applyBorder="1" applyAlignment="1">
      <alignment horizontal="center" vertical="top"/>
    </xf>
    <xf numFmtId="0" fontId="42" fillId="0" borderId="0" xfId="0" applyFont="1" applyBorder="1" applyAlignment="1">
      <alignment horizontal="center" vertical="center"/>
    </xf>
    <xf numFmtId="0" fontId="41" fillId="0" borderId="0" xfId="0" applyFont="1" applyBorder="1" applyAlignment="1">
      <alignment horizontal="justify" vertical="top" wrapText="1"/>
    </xf>
    <xf numFmtId="0" fontId="42" fillId="0" borderId="0" xfId="0" applyFont="1" applyBorder="1" applyAlignment="1">
      <alignment horizontal="center"/>
    </xf>
    <xf numFmtId="4" fontId="42" fillId="0" borderId="0" xfId="0" applyNumberFormat="1" applyFont="1" applyBorder="1" applyAlignment="1">
      <alignment horizontal="center"/>
    </xf>
    <xf numFmtId="0" fontId="46" fillId="0" borderId="0" xfId="0" applyFont="1" applyAlignment="1">
      <alignment horizontal="justify" vertical="top" wrapText="1"/>
    </xf>
    <xf numFmtId="0" fontId="44" fillId="0" borderId="0" xfId="0" applyFont="1" applyFill="1" applyBorder="1" applyAlignment="1">
      <alignment horizontal="left" vertical="center"/>
    </xf>
    <xf numFmtId="4" fontId="41" fillId="2" borderId="0" xfId="0" applyNumberFormat="1" applyFont="1" applyFill="1" applyBorder="1" applyAlignment="1">
      <alignment horizontal="center" vertical="center"/>
    </xf>
    <xf numFmtId="0" fontId="41" fillId="2" borderId="0" xfId="0" applyFont="1" applyFill="1" applyBorder="1" applyAlignment="1">
      <alignment horizontal="center" vertical="center"/>
    </xf>
    <xf numFmtId="0" fontId="41" fillId="2" borderId="0" xfId="0" applyFont="1" applyFill="1" applyBorder="1" applyAlignment="1">
      <alignment horizontal="justify" vertical="top" wrapText="1"/>
    </xf>
    <xf numFmtId="0" fontId="41" fillId="2" borderId="0" xfId="0" applyFont="1" applyFill="1" applyBorder="1" applyAlignment="1">
      <alignment vertical="top"/>
    </xf>
    <xf numFmtId="0" fontId="48" fillId="0" borderId="10" xfId="0" applyFont="1" applyBorder="1" applyAlignment="1">
      <alignment horizontal="center"/>
    </xf>
    <xf numFmtId="4" fontId="48" fillId="0" borderId="13" xfId="0" applyNumberFormat="1" applyFont="1" applyBorder="1" applyAlignment="1">
      <alignment horizontal="center"/>
    </xf>
    <xf numFmtId="4" fontId="48" fillId="0" borderId="10" xfId="0" applyNumberFormat="1" applyFont="1" applyBorder="1" applyAlignment="1">
      <alignment horizontal="center"/>
    </xf>
    <xf numFmtId="4" fontId="48" fillId="0" borderId="14" xfId="0" applyNumberFormat="1" applyFont="1" applyBorder="1" applyAlignment="1">
      <alignment horizontal="center"/>
    </xf>
    <xf numFmtId="14" fontId="48" fillId="0" borderId="10" xfId="0" applyNumberFormat="1" applyFont="1" applyBorder="1" applyAlignment="1">
      <alignment horizontal="center"/>
    </xf>
    <xf numFmtId="0" fontId="49" fillId="0" borderId="4" xfId="0" applyFont="1" applyBorder="1" applyAlignment="1">
      <alignment horizontal="center"/>
    </xf>
    <xf numFmtId="0" fontId="49" fillId="0" borderId="3" xfId="0" applyFont="1" applyBorder="1" applyAlignment="1">
      <alignment horizontal="center"/>
    </xf>
    <xf numFmtId="4" fontId="49" fillId="0" borderId="12" xfId="0" applyNumberFormat="1" applyFont="1" applyBorder="1" applyAlignment="1">
      <alignment horizontal="center"/>
    </xf>
    <xf numFmtId="4" fontId="49" fillId="0" borderId="0" xfId="0" applyNumberFormat="1" applyFont="1" applyBorder="1" applyAlignment="1">
      <alignment horizontal="center"/>
    </xf>
    <xf numFmtId="4" fontId="49" fillId="0" borderId="9" xfId="0" applyNumberFormat="1" applyFont="1" applyBorder="1" applyAlignment="1">
      <alignment horizontal="center"/>
    </xf>
    <xf numFmtId="14" fontId="49" fillId="0" borderId="9" xfId="0" applyNumberFormat="1" applyFont="1" applyBorder="1" applyAlignment="1">
      <alignment horizontal="center"/>
    </xf>
    <xf numFmtId="0" fontId="49" fillId="0" borderId="6" xfId="0" applyFont="1" applyBorder="1" applyAlignment="1">
      <alignment horizontal="center"/>
    </xf>
    <xf numFmtId="0" fontId="49" fillId="0" borderId="0" xfId="0" applyFont="1" applyBorder="1" applyAlignment="1">
      <alignment horizontal="center"/>
    </xf>
    <xf numFmtId="0" fontId="50" fillId="0" borderId="12" xfId="0" applyFont="1" applyFill="1" applyBorder="1" applyAlignment="1">
      <alignment horizontal="center" vertical="center" wrapText="1"/>
    </xf>
    <xf numFmtId="0" fontId="49" fillId="2" borderId="2" xfId="0" applyFont="1" applyFill="1" applyBorder="1" applyAlignment="1">
      <alignment horizontal="center" vertical="center"/>
    </xf>
    <xf numFmtId="4" fontId="49" fillId="2" borderId="12" xfId="0" applyNumberFormat="1" applyFont="1" applyFill="1" applyBorder="1" applyAlignment="1">
      <alignment horizontal="center" vertical="center"/>
    </xf>
    <xf numFmtId="4" fontId="49" fillId="2" borderId="3" xfId="0" applyNumberFormat="1" applyFont="1" applyFill="1" applyBorder="1" applyAlignment="1">
      <alignment horizontal="center" vertical="center"/>
    </xf>
    <xf numFmtId="9" fontId="49" fillId="2" borderId="12" xfId="3" applyFont="1" applyFill="1" applyBorder="1" applyAlignment="1">
      <alignment horizontal="center" vertical="center"/>
    </xf>
    <xf numFmtId="0" fontId="49" fillId="2" borderId="5" xfId="0" applyFont="1" applyFill="1" applyBorder="1" applyAlignment="1">
      <alignment horizontal="center" vertical="center"/>
    </xf>
    <xf numFmtId="4" fontId="49" fillId="2" borderId="9" xfId="0" applyNumberFormat="1" applyFont="1" applyFill="1" applyBorder="1" applyAlignment="1">
      <alignment horizontal="center" vertical="center"/>
    </xf>
    <xf numFmtId="4" fontId="49" fillId="2" borderId="0" xfId="0" applyNumberFormat="1" applyFont="1" applyFill="1" applyBorder="1" applyAlignment="1">
      <alignment horizontal="center" vertical="center"/>
    </xf>
    <xf numFmtId="9" fontId="49" fillId="2" borderId="9" xfId="3" applyFont="1" applyFill="1" applyBorder="1" applyAlignment="1">
      <alignment horizontal="center" vertical="center"/>
    </xf>
    <xf numFmtId="0" fontId="49" fillId="2" borderId="7" xfId="0" applyFont="1" applyFill="1" applyBorder="1" applyAlignment="1">
      <alignment horizontal="center" vertical="center"/>
    </xf>
    <xf numFmtId="4" fontId="49" fillId="2" borderId="11" xfId="0" applyNumberFormat="1" applyFont="1" applyFill="1" applyBorder="1" applyAlignment="1">
      <alignment horizontal="center" vertical="center"/>
    </xf>
    <xf numFmtId="4" fontId="49" fillId="2" borderId="1" xfId="0" applyNumberFormat="1" applyFont="1" applyFill="1" applyBorder="1" applyAlignment="1">
      <alignment horizontal="center" vertical="center"/>
    </xf>
    <xf numFmtId="9" fontId="49" fillId="2" borderId="11" xfId="3" applyFont="1" applyFill="1" applyBorder="1" applyAlignment="1">
      <alignment horizontal="center" vertical="center"/>
    </xf>
    <xf numFmtId="0" fontId="49" fillId="2" borderId="0" xfId="0" applyFont="1" applyFill="1" applyBorder="1" applyAlignment="1">
      <alignment horizontal="center" vertical="center"/>
    </xf>
    <xf numFmtId="4" fontId="49" fillId="0" borderId="6" xfId="0" applyNumberFormat="1" applyFont="1" applyBorder="1" applyAlignment="1">
      <alignment horizontal="center"/>
    </xf>
    <xf numFmtId="0" fontId="13" fillId="5" borderId="13"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4" xfId="0" applyFont="1" applyFill="1" applyBorder="1" applyAlignment="1">
      <alignment horizontal="center" vertical="center"/>
    </xf>
    <xf numFmtId="4" fontId="40" fillId="0" borderId="12" xfId="0" applyNumberFormat="1" applyFont="1" applyBorder="1" applyAlignment="1">
      <alignment horizontal="center" vertical="center"/>
    </xf>
    <xf numFmtId="4" fontId="39" fillId="0" borderId="12" xfId="0" applyNumberFormat="1" applyFont="1" applyBorder="1" applyAlignment="1">
      <alignment horizontal="center"/>
    </xf>
    <xf numFmtId="0" fontId="28" fillId="3" borderId="0" xfId="0" applyFont="1" applyFill="1" applyBorder="1" applyAlignment="1" applyProtection="1">
      <alignment horizontal="center"/>
      <protection locked="0"/>
    </xf>
    <xf numFmtId="0" fontId="28" fillId="3" borderId="3" xfId="0" applyFont="1" applyFill="1" applyBorder="1" applyAlignment="1" applyProtection="1">
      <alignment horizontal="center"/>
      <protection locked="0"/>
    </xf>
    <xf numFmtId="0" fontId="28" fillId="3" borderId="4" xfId="0" applyFont="1" applyFill="1" applyBorder="1" applyAlignment="1" applyProtection="1">
      <alignment horizontal="center"/>
      <protection locked="0"/>
    </xf>
    <xf numFmtId="0" fontId="28" fillId="3" borderId="12" xfId="0" applyFont="1" applyFill="1" applyBorder="1" applyAlignment="1" applyProtection="1">
      <alignment horizontal="center"/>
      <protection locked="0"/>
    </xf>
    <xf numFmtId="0" fontId="6" fillId="2" borderId="0" xfId="0" applyFont="1" applyFill="1" applyBorder="1" applyAlignment="1">
      <alignment vertical="center"/>
    </xf>
    <xf numFmtId="0" fontId="18" fillId="2" borderId="2" xfId="0" applyFont="1" applyFill="1" applyBorder="1" applyAlignment="1">
      <alignment horizontal="left"/>
    </xf>
    <xf numFmtId="0" fontId="18" fillId="2" borderId="5" xfId="0" applyFont="1" applyFill="1" applyBorder="1" applyAlignment="1">
      <alignment horizontal="left"/>
    </xf>
    <xf numFmtId="0" fontId="28" fillId="3" borderId="6" xfId="0" applyFont="1" applyFill="1" applyBorder="1" applyAlignment="1" applyProtection="1">
      <alignment horizontal="center"/>
      <protection locked="0"/>
    </xf>
    <xf numFmtId="0" fontId="28" fillId="3" borderId="9" xfId="0" applyFont="1" applyFill="1" applyBorder="1" applyAlignment="1" applyProtection="1">
      <alignment horizontal="center"/>
      <protection locked="0"/>
    </xf>
    <xf numFmtId="0" fontId="19" fillId="2" borderId="7" xfId="0" applyFont="1" applyFill="1" applyBorder="1"/>
    <xf numFmtId="1" fontId="28" fillId="3" borderId="11" xfId="3" applyNumberFormat="1" applyFont="1" applyFill="1" applyBorder="1" applyAlignment="1" applyProtection="1">
      <alignment horizontal="center"/>
      <protection locked="0"/>
    </xf>
    <xf numFmtId="1" fontId="28" fillId="3" borderId="1" xfId="3" applyNumberFormat="1" applyFont="1" applyFill="1" applyBorder="1" applyAlignment="1" applyProtection="1">
      <alignment horizontal="center"/>
      <protection locked="0"/>
    </xf>
    <xf numFmtId="1" fontId="28" fillId="3" borderId="8" xfId="3" applyNumberFormat="1" applyFont="1" applyFill="1" applyBorder="1" applyAlignment="1" applyProtection="1">
      <alignment horizontal="center"/>
      <protection locked="0"/>
    </xf>
    <xf numFmtId="0" fontId="15" fillId="2" borderId="12" xfId="0" applyFont="1" applyFill="1" applyBorder="1" applyAlignment="1">
      <alignment horizontal="center"/>
    </xf>
    <xf numFmtId="4" fontId="39" fillId="0" borderId="9" xfId="0" applyNumberFormat="1" applyFont="1" applyBorder="1" applyAlignment="1">
      <alignment horizontal="center" vertical="top"/>
    </xf>
    <xf numFmtId="0" fontId="39" fillId="0" borderId="11" xfId="0" applyFont="1" applyBorder="1" applyAlignment="1">
      <alignment horizontal="center" vertical="center"/>
    </xf>
    <xf numFmtId="3" fontId="27" fillId="3" borderId="10" xfId="1" applyNumberFormat="1" applyFont="1" applyFill="1" applyBorder="1" applyAlignment="1">
      <alignment horizontal="center" vertical="center" wrapText="1"/>
    </xf>
    <xf numFmtId="3" fontId="27" fillId="7" borderId="10" xfId="1" applyNumberFormat="1" applyFont="1" applyFill="1" applyBorder="1" applyAlignment="1">
      <alignment horizontal="center" vertical="center" wrapText="1"/>
    </xf>
    <xf numFmtId="4" fontId="39" fillId="0" borderId="9" xfId="0" applyNumberFormat="1" applyFont="1" applyBorder="1" applyAlignment="1">
      <alignment horizontal="center" vertical="center"/>
    </xf>
    <xf numFmtId="9" fontId="41" fillId="0" borderId="5" xfId="3" applyFont="1" applyBorder="1" applyAlignment="1">
      <alignment horizontal="center" vertical="top"/>
    </xf>
    <xf numFmtId="9" fontId="41" fillId="0" borderId="9" xfId="3" applyFont="1" applyBorder="1" applyAlignment="1">
      <alignment horizontal="center" vertical="top"/>
    </xf>
    <xf numFmtId="9" fontId="41" fillId="0" borderId="0" xfId="3" applyFont="1" applyBorder="1" applyAlignment="1">
      <alignment horizontal="center" vertical="top"/>
    </xf>
    <xf numFmtId="2" fontId="41" fillId="0" borderId="5" xfId="0" applyNumberFormat="1" applyFont="1" applyBorder="1" applyAlignment="1">
      <alignment horizontal="center" vertical="top"/>
    </xf>
    <xf numFmtId="2" fontId="41" fillId="0" borderId="9" xfId="0" applyNumberFormat="1" applyFont="1" applyBorder="1" applyAlignment="1">
      <alignment horizontal="center" vertical="top"/>
    </xf>
    <xf numFmtId="2" fontId="41" fillId="0" borderId="0" xfId="0" applyNumberFormat="1" applyFont="1" applyBorder="1" applyAlignment="1">
      <alignment horizontal="center" vertical="top"/>
    </xf>
    <xf numFmtId="2" fontId="41" fillId="0" borderId="7" xfId="0" applyNumberFormat="1" applyFont="1" applyBorder="1" applyAlignment="1">
      <alignment horizontal="center" vertical="top"/>
    </xf>
    <xf numFmtId="2" fontId="41" fillId="0" borderId="11" xfId="0" applyNumberFormat="1" applyFont="1" applyBorder="1" applyAlignment="1">
      <alignment horizontal="center" vertical="top"/>
    </xf>
    <xf numFmtId="2" fontId="41" fillId="0" borderId="1" xfId="0" applyNumberFormat="1" applyFont="1" applyBorder="1" applyAlignment="1">
      <alignment horizontal="center" vertical="top"/>
    </xf>
    <xf numFmtId="168" fontId="4" fillId="0" borderId="11" xfId="3" applyNumberFormat="1" applyFont="1" applyFill="1" applyBorder="1" applyAlignment="1">
      <alignment horizontal="center" vertical="center"/>
    </xf>
    <xf numFmtId="168" fontId="4" fillId="2" borderId="11" xfId="3" applyNumberFormat="1" applyFont="1" applyFill="1" applyBorder="1" applyAlignment="1">
      <alignment horizontal="center" vertical="center"/>
    </xf>
    <xf numFmtId="168" fontId="4" fillId="0" borderId="10" xfId="3" applyNumberFormat="1" applyFont="1" applyFill="1" applyBorder="1" applyAlignment="1">
      <alignment horizontal="center" vertical="center"/>
    </xf>
    <xf numFmtId="168" fontId="4" fillId="2" borderId="10" xfId="3" applyNumberFormat="1" applyFont="1" applyFill="1" applyBorder="1" applyAlignment="1">
      <alignment horizontal="center" vertical="center"/>
    </xf>
    <xf numFmtId="4" fontId="4" fillId="0" borderId="10" xfId="1" applyNumberFormat="1" applyFont="1" applyFill="1" applyBorder="1" applyAlignment="1">
      <alignment horizontal="center" vertical="center" wrapText="1"/>
    </xf>
    <xf numFmtId="172" fontId="4" fillId="0" borderId="10" xfId="1" applyNumberFormat="1" applyFont="1" applyFill="1" applyBorder="1" applyAlignment="1">
      <alignment horizontal="center" vertical="center" wrapText="1"/>
    </xf>
    <xf numFmtId="2" fontId="4" fillId="0" borderId="10" xfId="1" applyNumberFormat="1" applyFont="1" applyFill="1" applyBorder="1" applyAlignment="1">
      <alignment horizontal="center" vertical="center" wrapText="1"/>
    </xf>
    <xf numFmtId="0" fontId="34" fillId="0" borderId="0" xfId="0" applyFont="1"/>
    <xf numFmtId="4" fontId="4" fillId="2" borderId="5" xfId="2" applyNumberFormat="1" applyFont="1" applyFill="1" applyBorder="1" applyAlignment="1">
      <alignment horizontal="center" vertical="center" wrapText="1"/>
    </xf>
    <xf numFmtId="1" fontId="4" fillId="2" borderId="5" xfId="2" applyNumberFormat="1" applyFont="1" applyFill="1" applyBorder="1" applyAlignment="1">
      <alignment horizontal="center" vertical="center" wrapText="1"/>
    </xf>
    <xf numFmtId="4" fontId="4" fillId="2" borderId="9" xfId="2" applyNumberFormat="1" applyFont="1" applyFill="1" applyBorder="1" applyAlignment="1">
      <alignment horizontal="center" vertical="center" wrapText="1"/>
    </xf>
    <xf numFmtId="1" fontId="4" fillId="2" borderId="9" xfId="2" applyNumberFormat="1" applyFont="1" applyFill="1" applyBorder="1" applyAlignment="1">
      <alignment horizontal="center" vertical="center" wrapText="1"/>
    </xf>
    <xf numFmtId="49" fontId="41" fillId="0" borderId="0" xfId="0" applyNumberFormat="1" applyFont="1" applyBorder="1" applyAlignment="1"/>
    <xf numFmtId="0" fontId="3" fillId="2" borderId="9" xfId="0" applyFont="1" applyFill="1" applyBorder="1" applyAlignment="1">
      <alignment horizontal="center" vertical="top"/>
    </xf>
    <xf numFmtId="0" fontId="5" fillId="0" borderId="0" xfId="0" applyFont="1" applyFill="1" applyBorder="1" applyAlignment="1">
      <alignment horizontal="center" vertical="top"/>
    </xf>
    <xf numFmtId="0" fontId="3" fillId="2" borderId="12" xfId="0" applyFont="1" applyFill="1" applyBorder="1" applyAlignment="1">
      <alignment horizontal="center" vertical="top"/>
    </xf>
    <xf numFmtId="0" fontId="3" fillId="0" borderId="5"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173" fontId="30" fillId="3" borderId="5" xfId="0" applyNumberFormat="1" applyFont="1" applyFill="1" applyBorder="1" applyAlignment="1" applyProtection="1">
      <alignment horizontal="center"/>
      <protection locked="0"/>
    </xf>
    <xf numFmtId="173" fontId="30" fillId="3" borderId="6" xfId="0" applyNumberFormat="1" applyFont="1" applyFill="1" applyBorder="1" applyAlignment="1" applyProtection="1">
      <alignment horizontal="center"/>
      <protection locked="0"/>
    </xf>
    <xf numFmtId="173" fontId="30" fillId="3" borderId="0" xfId="0" applyNumberFormat="1" applyFont="1" applyFill="1" applyBorder="1" applyAlignment="1" applyProtection="1">
      <alignment horizontal="center"/>
      <protection locked="0"/>
    </xf>
    <xf numFmtId="173" fontId="6" fillId="0" borderId="13" xfId="0" applyNumberFormat="1" applyFont="1" applyBorder="1" applyAlignment="1">
      <alignment horizontal="center"/>
    </xf>
    <xf numFmtId="173" fontId="6" fillId="0" borderId="15" xfId="0" applyNumberFormat="1" applyFont="1" applyBorder="1" applyAlignment="1">
      <alignment horizontal="center"/>
    </xf>
    <xf numFmtId="173" fontId="6" fillId="0" borderId="14" xfId="0" applyNumberFormat="1" applyFont="1" applyBorder="1" applyAlignment="1">
      <alignment horizontal="center"/>
    </xf>
    <xf numFmtId="0" fontId="6" fillId="0" borderId="13" xfId="0" applyFont="1" applyBorder="1" applyAlignment="1">
      <alignment horizontal="center"/>
    </xf>
    <xf numFmtId="0" fontId="6" fillId="0" borderId="15" xfId="0" applyFont="1" applyBorder="1" applyAlignment="1">
      <alignment horizontal="center"/>
    </xf>
    <xf numFmtId="0" fontId="6" fillId="0" borderId="14" xfId="0" applyFont="1" applyBorder="1" applyAlignment="1">
      <alignment horizontal="center"/>
    </xf>
    <xf numFmtId="173" fontId="30" fillId="3" borderId="2" xfId="0" applyNumberFormat="1" applyFont="1" applyFill="1" applyBorder="1" applyAlignment="1" applyProtection="1">
      <alignment horizontal="center"/>
      <protection locked="0"/>
    </xf>
    <xf numFmtId="173" fontId="30" fillId="3" borderId="4" xfId="0" applyNumberFormat="1" applyFont="1" applyFill="1" applyBorder="1" applyAlignment="1" applyProtection="1">
      <alignment horizontal="center"/>
      <protection locked="0"/>
    </xf>
    <xf numFmtId="173" fontId="30" fillId="3" borderId="3" xfId="0" applyNumberFormat="1" applyFont="1" applyFill="1" applyBorder="1" applyAlignment="1" applyProtection="1">
      <alignment horizontal="center"/>
      <protection locked="0"/>
    </xf>
    <xf numFmtId="0" fontId="6"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0" fillId="3" borderId="5" xfId="0" applyFont="1" applyFill="1" applyBorder="1" applyAlignment="1" applyProtection="1">
      <alignment horizontal="center"/>
      <protection locked="0"/>
    </xf>
    <xf numFmtId="0" fontId="30" fillId="3" borderId="0" xfId="0" applyFont="1" applyFill="1" applyBorder="1" applyAlignment="1" applyProtection="1">
      <alignment horizontal="center"/>
      <protection locked="0"/>
    </xf>
    <xf numFmtId="0" fontId="30" fillId="3" borderId="6" xfId="0" applyFont="1" applyFill="1" applyBorder="1" applyAlignment="1" applyProtection="1">
      <alignment horizontal="center"/>
      <protection locked="0"/>
    </xf>
    <xf numFmtId="0" fontId="30" fillId="3" borderId="7" xfId="0" applyFont="1" applyFill="1" applyBorder="1" applyAlignment="1" applyProtection="1">
      <alignment horizontal="center"/>
      <protection locked="0"/>
    </xf>
    <xf numFmtId="0" fontId="30" fillId="3" borderId="1" xfId="0" applyFont="1" applyFill="1" applyBorder="1" applyAlignment="1" applyProtection="1">
      <alignment horizontal="center"/>
      <protection locked="0"/>
    </xf>
    <xf numFmtId="0" fontId="30" fillId="3" borderId="8" xfId="0" applyFont="1" applyFill="1" applyBorder="1" applyAlignment="1" applyProtection="1">
      <alignment horizontal="center"/>
      <protection locked="0"/>
    </xf>
    <xf numFmtId="14" fontId="30" fillId="3" borderId="5" xfId="0" applyNumberFormat="1" applyFont="1" applyFill="1" applyBorder="1" applyAlignment="1" applyProtection="1">
      <alignment horizontal="center"/>
      <protection locked="0"/>
    </xf>
    <xf numFmtId="14" fontId="30" fillId="3" borderId="0" xfId="0" applyNumberFormat="1" applyFont="1" applyFill="1" applyBorder="1" applyAlignment="1" applyProtection="1">
      <alignment horizontal="center"/>
      <protection locked="0"/>
    </xf>
    <xf numFmtId="14" fontId="30" fillId="3" borderId="6" xfId="0" applyNumberFormat="1" applyFont="1" applyFill="1" applyBorder="1" applyAlignment="1" applyProtection="1">
      <alignment horizontal="center"/>
      <protection locked="0"/>
    </xf>
    <xf numFmtId="0" fontId="6" fillId="2" borderId="5" xfId="0" applyFont="1" applyFill="1" applyBorder="1" applyAlignment="1">
      <alignment horizontal="left" vertical="center"/>
    </xf>
    <xf numFmtId="0" fontId="6" fillId="2" borderId="0" xfId="0" applyFont="1" applyFill="1" applyBorder="1" applyAlignment="1">
      <alignment horizontal="left" vertical="center"/>
    </xf>
    <xf numFmtId="0" fontId="6" fillId="2" borderId="13" xfId="0" applyFont="1" applyFill="1" applyBorder="1" applyAlignment="1">
      <alignment horizontal="left"/>
    </xf>
    <xf numFmtId="0" fontId="6" fillId="2" borderId="14" xfId="0" applyFont="1" applyFill="1" applyBorder="1" applyAlignment="1">
      <alignment horizontal="left"/>
    </xf>
    <xf numFmtId="39" fontId="27" fillId="3" borderId="5" xfId="2" applyNumberFormat="1" applyFont="1" applyFill="1" applyBorder="1" applyAlignment="1" applyProtection="1">
      <alignment horizontal="left" vertical="center"/>
      <protection locked="0"/>
    </xf>
    <xf numFmtId="39" fontId="27" fillId="3" borderId="0" xfId="2" applyNumberFormat="1" applyFont="1" applyFill="1" applyBorder="1" applyAlignment="1" applyProtection="1">
      <alignment horizontal="left" vertical="center"/>
      <protection locked="0"/>
    </xf>
    <xf numFmtId="39" fontId="27" fillId="3" borderId="6" xfId="2" applyNumberFormat="1" applyFont="1" applyFill="1" applyBorder="1" applyAlignment="1" applyProtection="1">
      <alignment horizontal="left" vertical="center"/>
      <protection locked="0"/>
    </xf>
    <xf numFmtId="39" fontId="27" fillId="3" borderId="7" xfId="2" applyNumberFormat="1" applyFont="1" applyFill="1" applyBorder="1" applyAlignment="1" applyProtection="1">
      <alignment horizontal="left" vertical="center"/>
      <protection locked="0"/>
    </xf>
    <xf numFmtId="39" fontId="27" fillId="3" borderId="1" xfId="2" applyNumberFormat="1" applyFont="1" applyFill="1" applyBorder="1" applyAlignment="1" applyProtection="1">
      <alignment horizontal="left" vertical="center"/>
      <protection locked="0"/>
    </xf>
    <xf numFmtId="39" fontId="27" fillId="3" borderId="8" xfId="2" applyNumberFormat="1" applyFont="1" applyFill="1" applyBorder="1" applyAlignment="1" applyProtection="1">
      <alignment horizontal="left" vertical="center"/>
      <protection locked="0"/>
    </xf>
    <xf numFmtId="0" fontId="4"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4" fillId="2" borderId="7" xfId="0" applyFont="1" applyFill="1" applyBorder="1" applyAlignment="1">
      <alignment horizontal="left" vertical="center"/>
    </xf>
    <xf numFmtId="0" fontId="4" fillId="2" borderId="1" xfId="0" applyFont="1" applyFill="1" applyBorder="1" applyAlignment="1">
      <alignment horizontal="left" vertical="center"/>
    </xf>
    <xf numFmtId="2" fontId="27" fillId="3" borderId="5" xfId="2" applyNumberFormat="1" applyFont="1" applyFill="1" applyBorder="1" applyAlignment="1" applyProtection="1">
      <alignment horizontal="left" vertical="center"/>
      <protection locked="0"/>
    </xf>
    <xf numFmtId="2" fontId="27" fillId="3" borderId="0" xfId="2" applyNumberFormat="1" applyFont="1" applyFill="1" applyBorder="1" applyAlignment="1" applyProtection="1">
      <alignment horizontal="left" vertical="center"/>
      <protection locked="0"/>
    </xf>
    <xf numFmtId="2" fontId="27" fillId="3" borderId="6" xfId="2" applyNumberFormat="1" applyFont="1" applyFill="1" applyBorder="1" applyAlignment="1" applyProtection="1">
      <alignment horizontal="left" vertical="center"/>
      <protection locked="0"/>
    </xf>
    <xf numFmtId="39" fontId="20" fillId="3" borderId="5" xfId="9" applyNumberFormat="1" applyFill="1" applyBorder="1" applyAlignment="1" applyProtection="1">
      <alignment horizontal="left" vertical="center"/>
      <protection locked="0"/>
    </xf>
    <xf numFmtId="0" fontId="27" fillId="3" borderId="5" xfId="2" applyNumberFormat="1" applyFont="1" applyFill="1" applyBorder="1" applyAlignment="1" applyProtection="1">
      <alignment horizontal="left" vertical="center"/>
      <protection locked="0"/>
    </xf>
    <xf numFmtId="0" fontId="27" fillId="3" borderId="0" xfId="2" applyNumberFormat="1" applyFont="1" applyFill="1" applyBorder="1" applyAlignment="1" applyProtection="1">
      <alignment horizontal="left" vertical="center"/>
      <protection locked="0"/>
    </xf>
    <xf numFmtId="0" fontId="27" fillId="3" borderId="6" xfId="2" applyNumberFormat="1" applyFont="1" applyFill="1" applyBorder="1" applyAlignment="1" applyProtection="1">
      <alignment horizontal="left" vertical="center"/>
      <protection locked="0"/>
    </xf>
    <xf numFmtId="0" fontId="6" fillId="2" borderId="0" xfId="0" applyFont="1" applyFill="1" applyAlignment="1">
      <alignment horizontal="left" vertical="center"/>
    </xf>
    <xf numFmtId="0" fontId="6" fillId="2" borderId="6" xfId="0" applyFont="1" applyFill="1" applyBorder="1" applyAlignment="1">
      <alignment horizontal="left" vertical="center"/>
    </xf>
    <xf numFmtId="0" fontId="27" fillId="3" borderId="0" xfId="0" applyFont="1" applyFill="1" applyAlignment="1" applyProtection="1">
      <alignment horizontal="left" vertical="center"/>
      <protection locked="0"/>
    </xf>
    <xf numFmtId="0" fontId="27" fillId="3" borderId="6" xfId="0" applyFont="1" applyFill="1" applyBorder="1" applyAlignment="1" applyProtection="1">
      <alignment horizontal="left" vertical="center"/>
      <protection locked="0"/>
    </xf>
    <xf numFmtId="0" fontId="6" fillId="2" borderId="7" xfId="0" applyFont="1" applyFill="1" applyBorder="1" applyAlignment="1">
      <alignment horizontal="left" vertical="center"/>
    </xf>
    <xf numFmtId="0" fontId="6" fillId="2" borderId="1" xfId="0" applyFont="1" applyFill="1" applyBorder="1" applyAlignment="1">
      <alignment horizontal="left" vertical="center"/>
    </xf>
    <xf numFmtId="0" fontId="6" fillId="2" borderId="8" xfId="0" applyFont="1" applyFill="1" applyBorder="1" applyAlignment="1">
      <alignment horizontal="left" vertical="center"/>
    </xf>
    <xf numFmtId="0" fontId="27" fillId="3" borderId="1" xfId="0" applyFont="1" applyFill="1" applyBorder="1" applyAlignment="1" applyProtection="1">
      <alignment horizontal="left" vertical="center"/>
      <protection locked="0"/>
    </xf>
    <xf numFmtId="0" fontId="27" fillId="3" borderId="8" xfId="0" applyFont="1" applyFill="1" applyBorder="1" applyAlignment="1" applyProtection="1">
      <alignment horizontal="left" vertical="center"/>
      <protection locked="0"/>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39" fontId="27" fillId="3" borderId="2" xfId="2" applyNumberFormat="1" applyFont="1" applyFill="1" applyBorder="1" applyAlignment="1" applyProtection="1">
      <alignment horizontal="left" vertical="center"/>
      <protection locked="0"/>
    </xf>
    <xf numFmtId="39" fontId="27" fillId="3" borderId="3" xfId="2" applyNumberFormat="1" applyFont="1" applyFill="1" applyBorder="1" applyAlignment="1" applyProtection="1">
      <alignment horizontal="left" vertical="center"/>
      <protection locked="0"/>
    </xf>
    <xf numFmtId="39" fontId="27" fillId="3" borderId="4" xfId="2" applyNumberFormat="1" applyFont="1" applyFill="1" applyBorder="1" applyAlignment="1" applyProtection="1">
      <alignment horizontal="left" vertical="center"/>
      <protection locked="0"/>
    </xf>
    <xf numFmtId="0" fontId="27" fillId="3" borderId="5" xfId="0" applyFont="1" applyFill="1" applyBorder="1" applyAlignment="1" applyProtection="1">
      <alignment horizontal="left" vertical="center"/>
      <protection locked="0"/>
    </xf>
    <xf numFmtId="0" fontId="3" fillId="2" borderId="15"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27" fillId="3" borderId="2" xfId="0" applyFont="1" applyFill="1" applyBorder="1" applyAlignment="1" applyProtection="1">
      <alignment horizontal="left" vertical="center"/>
      <protection locked="0"/>
    </xf>
    <xf numFmtId="0" fontId="27" fillId="3" borderId="3"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protection locked="0"/>
    </xf>
    <xf numFmtId="14" fontId="27" fillId="3" borderId="0" xfId="0" applyNumberFormat="1" applyFont="1" applyFill="1" applyAlignment="1" applyProtection="1">
      <alignment horizontal="left" vertical="center"/>
      <protection locked="0"/>
    </xf>
    <xf numFmtId="14" fontId="27" fillId="3" borderId="6" xfId="0" applyNumberFormat="1" applyFont="1" applyFill="1" applyBorder="1" applyAlignment="1" applyProtection="1">
      <alignment horizontal="left" vertical="center"/>
      <protection locked="0"/>
    </xf>
    <xf numFmtId="0" fontId="20" fillId="3" borderId="7" xfId="9" applyFill="1" applyBorder="1" applyAlignment="1" applyProtection="1">
      <alignment horizontal="left" vertical="center"/>
      <protection locked="0"/>
    </xf>
    <xf numFmtId="0" fontId="38" fillId="3" borderId="1" xfId="9" applyFont="1" applyFill="1" applyBorder="1" applyAlignment="1" applyProtection="1">
      <alignment horizontal="left" vertical="center"/>
      <protection locked="0"/>
    </xf>
    <xf numFmtId="0" fontId="38" fillId="3" borderId="8" xfId="9" applyFont="1" applyFill="1" applyBorder="1" applyAlignment="1" applyProtection="1">
      <alignment horizontal="left" vertical="center"/>
      <protection locked="0"/>
    </xf>
    <xf numFmtId="0" fontId="27" fillId="3" borderId="0" xfId="0" applyFont="1" applyFill="1" applyBorder="1" applyAlignment="1" applyProtection="1">
      <alignment horizontal="left" vertical="center"/>
      <protection locked="0"/>
    </xf>
    <xf numFmtId="172" fontId="27" fillId="3" borderId="5" xfId="2" applyNumberFormat="1" applyFont="1" applyFill="1" applyBorder="1" applyAlignment="1" applyProtection="1">
      <alignment horizontal="left" vertical="top"/>
      <protection locked="0"/>
    </xf>
    <xf numFmtId="172" fontId="27" fillId="3" borderId="0" xfId="2" applyNumberFormat="1" applyFont="1" applyFill="1" applyBorder="1" applyAlignment="1" applyProtection="1">
      <alignment horizontal="left" vertical="top"/>
      <protection locked="0"/>
    </xf>
    <xf numFmtId="172" fontId="27" fillId="3" borderId="6" xfId="2" applyNumberFormat="1" applyFont="1" applyFill="1" applyBorder="1" applyAlignment="1" applyProtection="1">
      <alignment horizontal="left" vertical="top"/>
      <protection locked="0"/>
    </xf>
    <xf numFmtId="14" fontId="27" fillId="3" borderId="5" xfId="0" applyNumberFormat="1" applyFont="1" applyFill="1" applyBorder="1" applyAlignment="1" applyProtection="1">
      <alignment horizontal="left" vertical="center"/>
      <protection locked="0"/>
    </xf>
    <xf numFmtId="3" fontId="27" fillId="3" borderId="5" xfId="0" applyNumberFormat="1" applyFont="1" applyFill="1" applyBorder="1" applyAlignment="1" applyProtection="1">
      <alignment horizontal="left" vertical="center"/>
      <protection locked="0"/>
    </xf>
    <xf numFmtId="14" fontId="4" fillId="0" borderId="0" xfId="0" applyNumberFormat="1" applyFont="1" applyFill="1" applyAlignment="1">
      <alignment horizontal="left" vertical="center" wrapText="1"/>
    </xf>
    <xf numFmtId="0" fontId="4" fillId="0" borderId="0" xfId="0" applyNumberFormat="1" applyFont="1" applyFill="1" applyAlignment="1">
      <alignment horizontal="left" vertical="center" wrapText="1"/>
    </xf>
    <xf numFmtId="14" fontId="27" fillId="3" borderId="0" xfId="0" applyNumberFormat="1" applyFont="1" applyFill="1" applyAlignment="1" applyProtection="1">
      <alignment horizontal="left" vertical="center" wrapText="1"/>
      <protection locked="0"/>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7" fillId="0" borderId="0" xfId="0" applyFont="1" applyFill="1" applyAlignment="1">
      <alignment horizontal="left" vertical="center" wrapText="1"/>
    </xf>
    <xf numFmtId="0" fontId="5" fillId="0" borderId="10" xfId="0" applyFont="1" applyFill="1" applyBorder="1" applyAlignment="1">
      <alignment horizontal="center" vertical="center"/>
    </xf>
    <xf numFmtId="0" fontId="27" fillId="3" borderId="0" xfId="0" applyFont="1" applyFill="1" applyAlignment="1" applyProtection="1">
      <alignment horizontal="left" vertical="center" wrapText="1"/>
      <protection locked="0"/>
    </xf>
    <xf numFmtId="0" fontId="2" fillId="0" borderId="13" xfId="0" applyFont="1" applyBorder="1" applyAlignment="1">
      <alignment horizontal="center"/>
    </xf>
    <xf numFmtId="0" fontId="2" fillId="0" borderId="14" xfId="0" applyFont="1" applyBorder="1" applyAlignment="1">
      <alignment horizontal="center"/>
    </xf>
    <xf numFmtId="0" fontId="30" fillId="3" borderId="2" xfId="0" applyNumberFormat="1" applyFont="1" applyFill="1" applyBorder="1" applyAlignment="1" applyProtection="1">
      <alignment horizontal="justify" vertical="top" wrapText="1"/>
      <protection locked="0"/>
    </xf>
    <xf numFmtId="0" fontId="30" fillId="3" borderId="3" xfId="0" applyNumberFormat="1" applyFont="1" applyFill="1" applyBorder="1" applyAlignment="1" applyProtection="1">
      <alignment horizontal="justify" vertical="top" wrapText="1"/>
      <protection locked="0"/>
    </xf>
    <xf numFmtId="0" fontId="30" fillId="3" borderId="4" xfId="0" applyNumberFormat="1" applyFont="1" applyFill="1" applyBorder="1" applyAlignment="1" applyProtection="1">
      <alignment horizontal="justify" vertical="top" wrapText="1"/>
      <protection locked="0"/>
    </xf>
    <xf numFmtId="0" fontId="30" fillId="3" borderId="5" xfId="0" applyNumberFormat="1" applyFont="1" applyFill="1" applyBorder="1" applyAlignment="1" applyProtection="1">
      <alignment horizontal="justify" vertical="top" wrapText="1"/>
      <protection locked="0"/>
    </xf>
    <xf numFmtId="0" fontId="30" fillId="3" borderId="0" xfId="0" applyNumberFormat="1" applyFont="1" applyFill="1" applyBorder="1" applyAlignment="1" applyProtection="1">
      <alignment horizontal="justify" vertical="top" wrapText="1"/>
      <protection locked="0"/>
    </xf>
    <xf numFmtId="0" fontId="30" fillId="3" borderId="6" xfId="0" applyNumberFormat="1" applyFont="1" applyFill="1" applyBorder="1" applyAlignment="1" applyProtection="1">
      <alignment horizontal="justify" vertical="top" wrapText="1"/>
      <protection locked="0"/>
    </xf>
    <xf numFmtId="0" fontId="30" fillId="3" borderId="7" xfId="0" applyNumberFormat="1" applyFont="1" applyFill="1" applyBorder="1" applyAlignment="1" applyProtection="1">
      <alignment horizontal="justify" vertical="top" wrapText="1"/>
      <protection locked="0"/>
    </xf>
    <xf numFmtId="0" fontId="30" fillId="3" borderId="1" xfId="0" applyNumberFormat="1" applyFont="1" applyFill="1" applyBorder="1" applyAlignment="1" applyProtection="1">
      <alignment horizontal="justify" vertical="top" wrapText="1"/>
      <protection locked="0"/>
    </xf>
    <xf numFmtId="0" fontId="30" fillId="3" borderId="8" xfId="0" applyNumberFormat="1" applyFont="1" applyFill="1" applyBorder="1" applyAlignment="1" applyProtection="1">
      <alignment horizontal="justify" vertical="top" wrapText="1"/>
      <protection locked="0"/>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0" fillId="3" borderId="13" xfId="0" applyNumberFormat="1" applyFont="1" applyFill="1" applyBorder="1" applyAlignment="1" applyProtection="1">
      <alignment horizontal="justify" vertical="top"/>
      <protection locked="0"/>
    </xf>
    <xf numFmtId="0" fontId="30" fillId="3" borderId="15" xfId="0" applyNumberFormat="1" applyFont="1" applyFill="1" applyBorder="1" applyAlignment="1" applyProtection="1">
      <alignment horizontal="justify" vertical="top"/>
      <protection locked="0"/>
    </xf>
    <xf numFmtId="0" fontId="30" fillId="3" borderId="2" xfId="0" applyNumberFormat="1" applyFont="1" applyFill="1" applyBorder="1" applyAlignment="1" applyProtection="1">
      <alignment horizontal="justify" vertical="top"/>
      <protection locked="0"/>
    </xf>
    <xf numFmtId="0" fontId="30" fillId="3" borderId="4" xfId="0" applyNumberFormat="1" applyFont="1" applyFill="1" applyBorder="1" applyAlignment="1" applyProtection="1">
      <alignment horizontal="justify" vertical="top"/>
      <protection locked="0"/>
    </xf>
    <xf numFmtId="0" fontId="30" fillId="3" borderId="7" xfId="0" applyNumberFormat="1" applyFont="1" applyFill="1" applyBorder="1" applyAlignment="1" applyProtection="1">
      <alignment horizontal="justify" vertical="top"/>
      <protection locked="0"/>
    </xf>
    <xf numFmtId="0" fontId="30" fillId="3" borderId="8" xfId="0" applyNumberFormat="1" applyFont="1" applyFill="1" applyBorder="1" applyAlignment="1" applyProtection="1">
      <alignment horizontal="justify" vertical="top"/>
      <protection locked="0"/>
    </xf>
    <xf numFmtId="0" fontId="4" fillId="2" borderId="12" xfId="0" applyFont="1" applyFill="1" applyBorder="1" applyAlignment="1">
      <alignment horizontal="left" vertical="center"/>
    </xf>
    <xf numFmtId="0" fontId="4" fillId="2" borderId="11" xfId="0" applyFont="1" applyFill="1" applyBorder="1" applyAlignment="1">
      <alignment horizontal="left" vertical="center"/>
    </xf>
    <xf numFmtId="0" fontId="29" fillId="3" borderId="2" xfId="0" applyNumberFormat="1" applyFont="1" applyFill="1" applyBorder="1" applyAlignment="1" applyProtection="1">
      <alignment horizontal="justify" vertical="top" wrapText="1"/>
      <protection locked="0"/>
    </xf>
    <xf numFmtId="0" fontId="29" fillId="3" borderId="3" xfId="0" applyNumberFormat="1" applyFont="1" applyFill="1" applyBorder="1" applyAlignment="1" applyProtection="1">
      <alignment horizontal="justify" vertical="top" wrapText="1"/>
      <protection locked="0"/>
    </xf>
    <xf numFmtId="0" fontId="29" fillId="3" borderId="4" xfId="0" applyNumberFormat="1" applyFont="1" applyFill="1" applyBorder="1" applyAlignment="1" applyProtection="1">
      <alignment horizontal="justify" vertical="top" wrapText="1"/>
      <protection locked="0"/>
    </xf>
    <xf numFmtId="0" fontId="29" fillId="3" borderId="5" xfId="0" applyNumberFormat="1" applyFont="1" applyFill="1" applyBorder="1" applyAlignment="1" applyProtection="1">
      <alignment horizontal="justify" vertical="top" wrapText="1"/>
      <protection locked="0"/>
    </xf>
    <xf numFmtId="0" fontId="29" fillId="3" borderId="0" xfId="0" applyNumberFormat="1" applyFont="1" applyFill="1" applyBorder="1" applyAlignment="1" applyProtection="1">
      <alignment horizontal="justify" vertical="top" wrapText="1"/>
      <protection locked="0"/>
    </xf>
    <xf numFmtId="0" fontId="29" fillId="3" borderId="6" xfId="0" applyNumberFormat="1" applyFont="1" applyFill="1" applyBorder="1" applyAlignment="1" applyProtection="1">
      <alignment horizontal="justify" vertical="top" wrapText="1"/>
      <protection locked="0"/>
    </xf>
    <xf numFmtId="0" fontId="29" fillId="3" borderId="7" xfId="0" applyNumberFormat="1" applyFont="1" applyFill="1" applyBorder="1" applyAlignment="1" applyProtection="1">
      <alignment horizontal="justify" vertical="top" wrapText="1"/>
      <protection locked="0"/>
    </xf>
    <xf numFmtId="0" fontId="29" fillId="3" borderId="1" xfId="0" applyNumberFormat="1" applyFont="1" applyFill="1" applyBorder="1" applyAlignment="1" applyProtection="1">
      <alignment horizontal="justify" vertical="top" wrapText="1"/>
      <protection locked="0"/>
    </xf>
    <xf numFmtId="0" fontId="29" fillId="3" borderId="8" xfId="0" applyNumberFormat="1" applyFont="1" applyFill="1" applyBorder="1" applyAlignment="1" applyProtection="1">
      <alignment horizontal="justify" vertical="top" wrapText="1"/>
      <protection locked="0"/>
    </xf>
    <xf numFmtId="0" fontId="5" fillId="0" borderId="10" xfId="0" applyFont="1" applyFill="1" applyBorder="1" applyAlignment="1">
      <alignment horizontal="center"/>
    </xf>
    <xf numFmtId="0" fontId="5" fillId="0" borderId="10"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0" fillId="3" borderId="5" xfId="0" applyFont="1" applyFill="1" applyBorder="1" applyAlignment="1" applyProtection="1">
      <alignment horizontal="center" shrinkToFit="1"/>
      <protection locked="0"/>
    </xf>
    <xf numFmtId="0" fontId="30" fillId="3" borderId="6" xfId="0" applyFont="1" applyFill="1" applyBorder="1" applyAlignment="1" applyProtection="1">
      <alignment horizontal="center" shrinkToFit="1"/>
      <protection locked="0"/>
    </xf>
    <xf numFmtId="0" fontId="30" fillId="3" borderId="2" xfId="0" applyFont="1" applyFill="1" applyBorder="1" applyAlignment="1" applyProtection="1">
      <alignment horizontal="center" shrinkToFit="1"/>
      <protection locked="0"/>
    </xf>
    <xf numFmtId="0" fontId="30" fillId="3" borderId="4" xfId="0" applyFont="1" applyFill="1" applyBorder="1" applyAlignment="1" applyProtection="1">
      <alignment horizontal="center" shrinkToFit="1"/>
      <protection locked="0"/>
    </xf>
    <xf numFmtId="0" fontId="30" fillId="3" borderId="7" xfId="0" applyFont="1" applyFill="1" applyBorder="1" applyAlignment="1" applyProtection="1">
      <alignment horizontal="center" shrinkToFit="1"/>
      <protection locked="0"/>
    </xf>
    <xf numFmtId="0" fontId="30" fillId="3" borderId="8" xfId="0" applyFont="1" applyFill="1" applyBorder="1" applyAlignment="1" applyProtection="1">
      <alignment horizontal="center" shrinkToFit="1"/>
      <protection locked="0"/>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4" fillId="2" borderId="12" xfId="0" applyFont="1" applyFill="1" applyBorder="1" applyAlignment="1" applyProtection="1">
      <alignment horizontal="center" vertical="center" wrapText="1" shrinkToFit="1"/>
    </xf>
    <xf numFmtId="0" fontId="4" fillId="2" borderId="9" xfId="0" applyFont="1" applyFill="1" applyBorder="1" applyAlignment="1" applyProtection="1">
      <alignment horizontal="center" vertical="center" wrapText="1" shrinkToFi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2" borderId="10" xfId="0" applyFont="1" applyFill="1" applyBorder="1" applyAlignment="1">
      <alignment horizontal="center" vertical="center"/>
    </xf>
    <xf numFmtId="0" fontId="30" fillId="3" borderId="9" xfId="0" applyFont="1" applyFill="1" applyBorder="1" applyAlignment="1" applyProtection="1">
      <alignment horizontal="left" vertical="center"/>
      <protection locked="0"/>
    </xf>
    <xf numFmtId="0" fontId="30" fillId="3" borderId="11" xfId="0" applyFont="1" applyFill="1" applyBorder="1" applyAlignment="1" applyProtection="1">
      <alignment horizontal="left" vertical="center"/>
      <protection locked="0"/>
    </xf>
    <xf numFmtId="0" fontId="3" fillId="0" borderId="0" xfId="0" applyFont="1" applyBorder="1" applyAlignment="1">
      <alignment horizontal="center" vertical="center"/>
    </xf>
    <xf numFmtId="0" fontId="30" fillId="3" borderId="12" xfId="0" applyFont="1" applyFill="1" applyBorder="1" applyAlignment="1" applyProtection="1">
      <alignment horizontal="left" vertical="center"/>
      <protection locked="0"/>
    </xf>
    <xf numFmtId="0" fontId="5" fillId="0" borderId="0" xfId="0" applyFont="1" applyFill="1" applyBorder="1" applyAlignment="1">
      <alignment horizontal="center" vertical="center"/>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30" fillId="3" borderId="1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0" fontId="6" fillId="2" borderId="10" xfId="0" applyFont="1" applyFill="1" applyBorder="1" applyAlignment="1">
      <alignment horizontal="left"/>
    </xf>
    <xf numFmtId="0" fontId="13" fillId="5" borderId="13" xfId="0" applyFont="1" applyFill="1" applyBorder="1" applyAlignment="1">
      <alignment horizontal="center"/>
    </xf>
    <xf numFmtId="0" fontId="13" fillId="5" borderId="14" xfId="0" applyFont="1" applyFill="1" applyBorder="1" applyAlignment="1">
      <alignment horizont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0" xfId="0" applyFont="1" applyFill="1" applyBorder="1" applyAlignment="1">
      <alignment horizontal="justify" vertical="top" wrapText="1"/>
    </xf>
    <xf numFmtId="0" fontId="3" fillId="0" borderId="0" xfId="0" applyFont="1" applyFill="1" applyBorder="1" applyAlignment="1">
      <alignment horizontal="center"/>
    </xf>
    <xf numFmtId="39" fontId="0" fillId="0" borderId="3" xfId="0" applyNumberFormat="1" applyBorder="1" applyAlignment="1">
      <alignment horizontal="center"/>
    </xf>
    <xf numFmtId="49" fontId="0" fillId="0" borderId="0" xfId="0" applyNumberFormat="1" applyAlignment="1">
      <alignment horizontal="center"/>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9" fillId="3" borderId="2" xfId="0" applyFont="1" applyFill="1" applyBorder="1" applyAlignment="1" applyProtection="1">
      <alignment horizontal="center"/>
      <protection locked="0"/>
    </xf>
    <xf numFmtId="0" fontId="29" fillId="3" borderId="4" xfId="0" applyFont="1" applyFill="1" applyBorder="1" applyAlignment="1" applyProtection="1">
      <alignment horizontal="center"/>
      <protection locked="0"/>
    </xf>
    <xf numFmtId="0" fontId="29" fillId="3" borderId="5" xfId="0" applyFont="1" applyFill="1" applyBorder="1" applyAlignment="1" applyProtection="1">
      <alignment horizontal="center"/>
      <protection locked="0"/>
    </xf>
    <xf numFmtId="0" fontId="29" fillId="3" borderId="6" xfId="0" applyFont="1" applyFill="1" applyBorder="1" applyAlignment="1" applyProtection="1">
      <alignment horizontal="center"/>
      <protection locked="0"/>
    </xf>
    <xf numFmtId="0" fontId="29" fillId="3" borderId="7" xfId="0" applyFont="1" applyFill="1" applyBorder="1" applyAlignment="1" applyProtection="1">
      <alignment horizontal="center"/>
      <protection locked="0"/>
    </xf>
    <xf numFmtId="0" fontId="29" fillId="3" borderId="8" xfId="0" applyFont="1" applyFill="1" applyBorder="1" applyAlignment="1" applyProtection="1">
      <alignment horizontal="center"/>
      <protection locked="0"/>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2" borderId="1" xfId="0" applyFont="1" applyFill="1" applyBorder="1" applyAlignment="1">
      <alignment horizontal="left" vertical="center" wrapText="1"/>
    </xf>
    <xf numFmtId="0" fontId="3" fillId="0" borderId="7" xfId="0" applyFont="1" applyBorder="1" applyAlignment="1">
      <alignment horizontal="left"/>
    </xf>
    <xf numFmtId="0" fontId="3" fillId="0" borderId="1" xfId="0" applyFont="1" applyBorder="1" applyAlignment="1">
      <alignment horizontal="left"/>
    </xf>
    <xf numFmtId="0" fontId="3" fillId="0" borderId="8" xfId="0" applyFont="1" applyBorder="1" applyAlignment="1">
      <alignment horizontal="left"/>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xf>
    <xf numFmtId="0" fontId="3" fillId="0" borderId="10" xfId="0" applyFont="1" applyBorder="1" applyAlignment="1">
      <alignment horizontal="center" vertical="center"/>
    </xf>
    <xf numFmtId="2" fontId="5" fillId="0" borderId="3"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5" fillId="2" borderId="0" xfId="0" applyFont="1" applyFill="1" applyBorder="1" applyAlignment="1">
      <alignment horizontal="left" vertical="center" wrapText="1"/>
    </xf>
    <xf numFmtId="0" fontId="3" fillId="2" borderId="0" xfId="0" applyFont="1" applyFill="1" applyAlignment="1">
      <alignment horizontal="left"/>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13" fillId="5" borderId="5" xfId="0" applyFont="1" applyFill="1" applyBorder="1" applyAlignment="1">
      <alignment horizontal="center"/>
    </xf>
    <xf numFmtId="0" fontId="13" fillId="5" borderId="0" xfId="0" applyFont="1" applyFill="1" applyBorder="1" applyAlignment="1">
      <alignment horizontal="center"/>
    </xf>
    <xf numFmtId="0" fontId="13" fillId="8" borderId="5" xfId="0" applyFont="1" applyFill="1" applyBorder="1" applyAlignment="1">
      <alignment horizontal="center"/>
    </xf>
    <xf numFmtId="0" fontId="13" fillId="8" borderId="0" xfId="0" applyFont="1" applyFill="1" applyBorder="1" applyAlignment="1">
      <alignment horizontal="center"/>
    </xf>
    <xf numFmtId="0" fontId="13" fillId="5" borderId="12" xfId="0" applyFont="1" applyFill="1" applyBorder="1" applyAlignment="1">
      <alignment horizontal="center" vertical="center"/>
    </xf>
    <xf numFmtId="0" fontId="13" fillId="5" borderId="11"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9" xfId="0" applyFont="1" applyFill="1" applyBorder="1" applyAlignment="1">
      <alignment horizontal="center" vertical="center"/>
    </xf>
    <xf numFmtId="0" fontId="13" fillId="5" borderId="15" xfId="0" applyFont="1" applyFill="1" applyBorder="1" applyAlignment="1">
      <alignment horizontal="center" vertical="center"/>
    </xf>
    <xf numFmtId="0" fontId="13" fillId="8" borderId="13"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14"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2"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7" xfId="4" applyFont="1" applyFill="1" applyBorder="1" applyAlignment="1">
      <alignment horizontal="center" vertical="center"/>
    </xf>
    <xf numFmtId="0" fontId="14" fillId="8" borderId="10" xfId="4" applyFont="1" applyFill="1" applyBorder="1" applyAlignment="1">
      <alignment horizontal="center" vertical="center"/>
    </xf>
    <xf numFmtId="0" fontId="14" fillId="8" borderId="12" xfId="4" applyFont="1" applyFill="1" applyBorder="1" applyAlignment="1">
      <alignment horizontal="center" vertical="center"/>
    </xf>
    <xf numFmtId="0" fontId="14" fillId="5" borderId="12" xfId="4" applyFont="1" applyFill="1" applyBorder="1" applyAlignment="1">
      <alignment horizontal="center" vertical="center"/>
    </xf>
    <xf numFmtId="0" fontId="14" fillId="5" borderId="11" xfId="4" applyFont="1" applyFill="1" applyBorder="1" applyAlignment="1">
      <alignment horizontal="center" vertical="center"/>
    </xf>
    <xf numFmtId="0" fontId="14" fillId="8" borderId="12" xfId="4" applyFont="1" applyFill="1" applyBorder="1" applyAlignment="1">
      <alignment horizontal="center" vertical="center" wrapText="1"/>
    </xf>
    <xf numFmtId="0" fontId="14" fillId="8" borderId="11" xfId="4" applyFont="1" applyFill="1" applyBorder="1" applyAlignment="1">
      <alignment horizontal="center" vertical="center" wrapText="1"/>
    </xf>
    <xf numFmtId="0" fontId="14" fillId="8" borderId="13" xfId="4" applyFont="1" applyFill="1" applyBorder="1" applyAlignment="1">
      <alignment horizontal="center"/>
    </xf>
    <xf numFmtId="0" fontId="14" fillId="8" borderId="15" xfId="4" applyFont="1" applyFill="1" applyBorder="1" applyAlignment="1">
      <alignment horizontal="center"/>
    </xf>
    <xf numFmtId="0" fontId="14" fillId="5" borderId="12" xfId="4" applyFont="1" applyFill="1" applyBorder="1" applyAlignment="1">
      <alignment horizontal="center" vertical="center" wrapText="1"/>
    </xf>
    <xf numFmtId="0" fontId="14" fillId="5" borderId="11" xfId="4" applyFont="1" applyFill="1" applyBorder="1" applyAlignment="1">
      <alignment horizontal="center" vertical="center" wrapText="1"/>
    </xf>
    <xf numFmtId="0" fontId="14" fillId="5" borderId="13" xfId="4" applyFont="1" applyFill="1" applyBorder="1" applyAlignment="1">
      <alignment horizontal="center"/>
    </xf>
    <xf numFmtId="0" fontId="14" fillId="5" borderId="15" xfId="4" applyFont="1" applyFill="1" applyBorder="1" applyAlignment="1">
      <alignment horizontal="center"/>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xf>
    <xf numFmtId="0" fontId="5" fillId="0" borderId="12"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10"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14" fillId="8" borderId="12" xfId="0" applyFont="1" applyFill="1" applyBorder="1" applyAlignment="1">
      <alignment horizontal="center" vertical="center"/>
    </xf>
    <xf numFmtId="0" fontId="14" fillId="8" borderId="9"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3"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3" fillId="8" borderId="13" xfId="0" applyFont="1" applyFill="1" applyBorder="1" applyAlignment="1">
      <alignment horizontal="center"/>
    </xf>
    <xf numFmtId="0" fontId="13" fillId="8" borderId="14" xfId="0" applyFont="1" applyFill="1" applyBorder="1" applyAlignment="1">
      <alignment horizontal="center"/>
    </xf>
    <xf numFmtId="0" fontId="13" fillId="8" borderId="15" xfId="0" applyFont="1" applyFill="1" applyBorder="1" applyAlignment="1">
      <alignment horizontal="center"/>
    </xf>
    <xf numFmtId="0" fontId="14" fillId="8" borderId="10" xfId="0" applyFont="1" applyFill="1" applyBorder="1" applyAlignment="1">
      <alignment horizontal="center" vertical="center"/>
    </xf>
    <xf numFmtId="0" fontId="13" fillId="5" borderId="0" xfId="0" applyFont="1" applyFill="1" applyAlignment="1">
      <alignment horizontal="center"/>
    </xf>
    <xf numFmtId="0" fontId="13" fillId="5" borderId="1" xfId="0" applyFont="1" applyFill="1" applyBorder="1" applyAlignment="1">
      <alignment horizontal="center"/>
    </xf>
    <xf numFmtId="0" fontId="14" fillId="5" borderId="10" xfId="0" applyFont="1" applyFill="1" applyBorder="1" applyAlignment="1">
      <alignment horizontal="center" vertical="center"/>
    </xf>
    <xf numFmtId="0" fontId="14" fillId="5" borderId="1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1" xfId="0" applyFont="1" applyFill="1" applyBorder="1" applyAlignment="1">
      <alignment horizontal="center" vertical="center"/>
    </xf>
    <xf numFmtId="0" fontId="13" fillId="5" borderId="9" xfId="0" applyFont="1" applyFill="1" applyBorder="1" applyAlignment="1">
      <alignment horizontal="center" vertical="center"/>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5" fillId="2" borderId="1" xfId="0" applyFont="1" applyFill="1" applyBorder="1" applyAlignment="1">
      <alignment horizontal="center"/>
    </xf>
    <xf numFmtId="0" fontId="5" fillId="2" borderId="0" xfId="0" applyFont="1" applyFill="1" applyAlignment="1">
      <alignment horizontal="center"/>
    </xf>
    <xf numFmtId="0" fontId="3" fillId="2" borderId="7" xfId="0" applyFont="1" applyFill="1" applyBorder="1" applyAlignment="1">
      <alignment horizontal="left"/>
    </xf>
    <xf numFmtId="0" fontId="3" fillId="2" borderId="1" xfId="0" applyFont="1" applyFill="1" applyBorder="1" applyAlignment="1">
      <alignment horizontal="left"/>
    </xf>
    <xf numFmtId="0" fontId="3" fillId="2" borderId="8" xfId="0" applyFont="1" applyFill="1" applyBorder="1" applyAlignment="1">
      <alignment horizontal="left"/>
    </xf>
    <xf numFmtId="0" fontId="27" fillId="3" borderId="5" xfId="0" applyFont="1" applyFill="1" applyBorder="1" applyAlignment="1" applyProtection="1">
      <alignment horizontal="left"/>
      <protection locked="0"/>
    </xf>
    <xf numFmtId="0" fontId="27" fillId="3" borderId="0" xfId="0" applyFont="1" applyFill="1" applyBorder="1" applyAlignment="1" applyProtection="1">
      <alignment horizontal="left"/>
      <protection locked="0"/>
    </xf>
    <xf numFmtId="0" fontId="27" fillId="3" borderId="6" xfId="0" applyFont="1" applyFill="1" applyBorder="1" applyAlignment="1" applyProtection="1">
      <alignment horizontal="left"/>
      <protection locked="0"/>
    </xf>
    <xf numFmtId="0" fontId="27" fillId="3" borderId="7" xfId="0" applyFont="1" applyFill="1" applyBorder="1" applyAlignment="1" applyProtection="1">
      <alignment horizontal="left"/>
      <protection locked="0"/>
    </xf>
    <xf numFmtId="0" fontId="27" fillId="3" borderId="1" xfId="0" applyFont="1" applyFill="1" applyBorder="1" applyAlignment="1" applyProtection="1">
      <alignment horizontal="left"/>
      <protection locked="0"/>
    </xf>
    <xf numFmtId="0" fontId="27" fillId="3" borderId="8" xfId="0" applyFont="1" applyFill="1" applyBorder="1" applyAlignment="1" applyProtection="1">
      <alignment horizontal="left"/>
      <protection locked="0"/>
    </xf>
    <xf numFmtId="0" fontId="27" fillId="3" borderId="0" xfId="0" applyFont="1" applyFill="1" applyBorder="1" applyAlignment="1" applyProtection="1">
      <alignment horizontal="center"/>
      <protection locked="0"/>
    </xf>
    <xf numFmtId="0" fontId="27" fillId="3" borderId="6" xfId="0" applyFont="1" applyFill="1" applyBorder="1" applyAlignment="1" applyProtection="1">
      <alignment horizontal="center"/>
      <protection locked="0"/>
    </xf>
    <xf numFmtId="0" fontId="3" fillId="2" borderId="10" xfId="0" applyFont="1" applyFill="1" applyBorder="1" applyAlignment="1">
      <alignment horizontal="center" vertical="center"/>
    </xf>
    <xf numFmtId="0" fontId="27" fillId="3" borderId="0" xfId="0" applyFont="1" applyFill="1" applyBorder="1" applyAlignment="1" applyProtection="1">
      <protection locked="0"/>
    </xf>
    <xf numFmtId="0" fontId="27" fillId="3" borderId="6" xfId="0" applyFont="1" applyFill="1" applyBorder="1" applyAlignment="1" applyProtection="1">
      <protection locked="0"/>
    </xf>
    <xf numFmtId="4" fontId="27" fillId="3" borderId="5" xfId="0" applyNumberFormat="1" applyFont="1" applyFill="1" applyBorder="1" applyAlignment="1" applyProtection="1">
      <alignment horizontal="left"/>
      <protection locked="0"/>
    </xf>
    <xf numFmtId="9" fontId="27" fillId="3" borderId="5" xfId="0" applyNumberFormat="1" applyFont="1" applyFill="1" applyBorder="1" applyAlignment="1" applyProtection="1">
      <alignment horizontal="left"/>
      <protection locked="0"/>
    </xf>
    <xf numFmtId="0" fontId="27" fillId="3" borderId="0" xfId="0" applyFont="1" applyFill="1" applyAlignment="1" applyProtection="1">
      <alignment horizontal="center"/>
      <protection locked="0"/>
    </xf>
    <xf numFmtId="0" fontId="27" fillId="3" borderId="3" xfId="0" applyFont="1" applyFill="1" applyBorder="1" applyAlignment="1" applyProtection="1">
      <alignment horizontal="center"/>
      <protection locked="0"/>
    </xf>
    <xf numFmtId="0" fontId="27" fillId="3" borderId="4" xfId="0" applyFont="1" applyFill="1" applyBorder="1" applyAlignment="1" applyProtection="1">
      <alignment horizontal="center"/>
      <protection locked="0"/>
    </xf>
    <xf numFmtId="0" fontId="30" fillId="3" borderId="5" xfId="0" applyFont="1" applyFill="1" applyBorder="1" applyAlignment="1" applyProtection="1">
      <alignment horizontal="left"/>
      <protection locked="0"/>
    </xf>
    <xf numFmtId="0" fontId="30" fillId="3" borderId="0" xfId="0" applyFont="1" applyFill="1" applyBorder="1" applyAlignment="1" applyProtection="1">
      <alignment horizontal="left"/>
      <protection locked="0"/>
    </xf>
    <xf numFmtId="0" fontId="30" fillId="3" borderId="6" xfId="0" applyFont="1" applyFill="1" applyBorder="1" applyAlignment="1" applyProtection="1">
      <alignment horizontal="left"/>
      <protection locked="0"/>
    </xf>
    <xf numFmtId="0" fontId="15" fillId="2" borderId="10" xfId="0" applyFont="1" applyFill="1" applyBorder="1" applyAlignment="1">
      <alignment horizontal="center" vertical="center"/>
    </xf>
    <xf numFmtId="0" fontId="18" fillId="2" borderId="10" xfId="0" applyFont="1" applyFill="1" applyBorder="1" applyAlignment="1">
      <alignment horizontal="center" vertical="center" wrapText="1"/>
    </xf>
    <xf numFmtId="0" fontId="25"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8" fillId="0" borderId="10" xfId="0" applyFont="1" applyBorder="1" applyAlignment="1">
      <alignment horizontal="center" vertical="center"/>
    </xf>
    <xf numFmtId="0" fontId="14" fillId="5" borderId="10"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1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12" xfId="0" applyFont="1" applyFill="1" applyBorder="1" applyAlignment="1">
      <alignment horizontal="center" wrapText="1"/>
    </xf>
    <xf numFmtId="0" fontId="14" fillId="5" borderId="9" xfId="0" applyFont="1" applyFill="1" applyBorder="1" applyAlignment="1">
      <alignment horizont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2" fontId="4" fillId="2" borderId="7" xfId="3" applyNumberFormat="1" applyFont="1" applyFill="1" applyBorder="1" applyAlignment="1">
      <alignment horizontal="center" vertical="center"/>
    </xf>
    <xf numFmtId="2" fontId="4" fillId="2" borderId="1" xfId="3" applyNumberFormat="1" applyFont="1" applyFill="1" applyBorder="1" applyAlignment="1">
      <alignment horizontal="center" vertical="center"/>
    </xf>
    <xf numFmtId="2" fontId="4" fillId="2" borderId="8" xfId="3" applyNumberFormat="1" applyFont="1" applyFill="1" applyBorder="1" applyAlignment="1">
      <alignment horizontal="center" vertical="center"/>
    </xf>
    <xf numFmtId="2" fontId="4" fillId="2" borderId="5" xfId="3" applyNumberFormat="1" applyFont="1" applyFill="1" applyBorder="1" applyAlignment="1">
      <alignment horizontal="center" vertical="center"/>
    </xf>
    <xf numFmtId="2" fontId="4" fillId="2" borderId="0" xfId="3" applyNumberFormat="1" applyFont="1" applyFill="1" applyBorder="1" applyAlignment="1">
      <alignment horizontal="center" vertical="center"/>
    </xf>
    <xf numFmtId="2" fontId="4" fillId="2" borderId="6" xfId="3" applyNumberFormat="1" applyFont="1" applyFill="1" applyBorder="1" applyAlignment="1">
      <alignment horizontal="center" vertical="center"/>
    </xf>
    <xf numFmtId="172" fontId="6" fillId="2" borderId="5" xfId="3" applyNumberFormat="1" applyFont="1" applyFill="1" applyBorder="1" applyAlignment="1">
      <alignment horizontal="center" vertical="center"/>
    </xf>
    <xf numFmtId="172" fontId="6" fillId="2" borderId="0" xfId="3" applyNumberFormat="1" applyFont="1" applyFill="1" applyBorder="1" applyAlignment="1">
      <alignment horizontal="center" vertical="center"/>
    </xf>
    <xf numFmtId="172" fontId="6" fillId="2" borderId="6" xfId="3" applyNumberFormat="1" applyFont="1" applyFill="1" applyBorder="1" applyAlignment="1">
      <alignment horizontal="center" vertical="center"/>
    </xf>
    <xf numFmtId="10" fontId="6" fillId="2" borderId="5" xfId="3" applyNumberFormat="1" applyFont="1" applyFill="1" applyBorder="1" applyAlignment="1">
      <alignment horizontal="center" vertical="center"/>
    </xf>
    <xf numFmtId="10" fontId="6" fillId="2" borderId="0" xfId="3" applyNumberFormat="1" applyFont="1" applyFill="1" applyBorder="1" applyAlignment="1">
      <alignment horizontal="center" vertical="center"/>
    </xf>
    <xf numFmtId="10" fontId="6" fillId="2" borderId="6" xfId="3" applyNumberFormat="1" applyFont="1" applyFill="1" applyBorder="1" applyAlignment="1">
      <alignment horizontal="center" vertical="center"/>
    </xf>
    <xf numFmtId="0" fontId="4" fillId="0" borderId="0" xfId="0" applyFont="1" applyFill="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0" xfId="0" applyFont="1" applyFill="1" applyBorder="1" applyAlignment="1">
      <alignment horizontal="center" vertical="center"/>
    </xf>
    <xf numFmtId="10" fontId="4" fillId="2" borderId="5" xfId="3" applyNumberFormat="1" applyFont="1" applyFill="1" applyBorder="1" applyAlignment="1">
      <alignment horizontal="center" vertical="center"/>
    </xf>
    <xf numFmtId="10" fontId="4" fillId="2" borderId="0" xfId="3" applyNumberFormat="1" applyFont="1" applyFill="1" applyBorder="1" applyAlignment="1">
      <alignment horizontal="center" vertical="center"/>
    </xf>
    <xf numFmtId="10" fontId="4" fillId="2" borderId="6" xfId="3" applyNumberFormat="1" applyFont="1" applyFill="1" applyBorder="1" applyAlignment="1">
      <alignment horizontal="center" vertical="center"/>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4" fillId="5" borderId="15" xfId="0" applyFont="1" applyFill="1" applyBorder="1" applyAlignment="1">
      <alignment horizontal="left" vertical="center"/>
    </xf>
    <xf numFmtId="0" fontId="8" fillId="0" borderId="13" xfId="0" applyFont="1" applyBorder="1" applyAlignment="1">
      <alignment horizontal="center"/>
    </xf>
    <xf numFmtId="0" fontId="8" fillId="0" borderId="15" xfId="0" applyFont="1" applyBorder="1" applyAlignment="1">
      <alignment horizont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8" fillId="0" borderId="10" xfId="0" applyFont="1" applyBorder="1" applyAlignment="1">
      <alignment horizont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left" vertical="center"/>
    </xf>
    <xf numFmtId="0" fontId="7" fillId="2" borderId="1" xfId="0" applyFont="1" applyFill="1" applyBorder="1" applyAlignment="1">
      <alignment horizontal="left" vertical="center"/>
    </xf>
    <xf numFmtId="0" fontId="7" fillId="2" borderId="8" xfId="0" applyFont="1" applyFill="1" applyBorder="1" applyAlignment="1">
      <alignment horizontal="left" vertical="center"/>
    </xf>
    <xf numFmtId="0" fontId="5" fillId="0" borderId="1" xfId="0" applyFont="1" applyFill="1" applyBorder="1" applyAlignment="1">
      <alignment horizontal="left"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39" fontId="0" fillId="0" borderId="0" xfId="0" applyNumberFormat="1" applyBorder="1" applyAlignment="1">
      <alignment horizontal="center"/>
    </xf>
    <xf numFmtId="0" fontId="0" fillId="0" borderId="3" xfId="0" applyBorder="1" applyAlignment="1">
      <alignment horizontal="center"/>
    </xf>
    <xf numFmtId="0" fontId="0" fillId="0" borderId="0" xfId="0" applyBorder="1" applyAlignment="1">
      <alignment horizontal="center"/>
    </xf>
    <xf numFmtId="49" fontId="27" fillId="3" borderId="2" xfId="0" applyNumberFormat="1" applyFont="1" applyFill="1" applyBorder="1" applyAlignment="1" applyProtection="1">
      <alignment horizontal="justify" vertical="top" wrapText="1"/>
      <protection locked="0"/>
    </xf>
    <xf numFmtId="49" fontId="27" fillId="3" borderId="3" xfId="0" applyNumberFormat="1" applyFont="1" applyFill="1" applyBorder="1" applyAlignment="1" applyProtection="1">
      <alignment horizontal="justify" vertical="top" wrapText="1"/>
      <protection locked="0"/>
    </xf>
    <xf numFmtId="49" fontId="27" fillId="3" borderId="4" xfId="0" applyNumberFormat="1" applyFont="1" applyFill="1" applyBorder="1" applyAlignment="1" applyProtection="1">
      <alignment horizontal="justify" vertical="top" wrapText="1"/>
      <protection locked="0"/>
    </xf>
    <xf numFmtId="49" fontId="27" fillId="3" borderId="5" xfId="0" applyNumberFormat="1" applyFont="1" applyFill="1" applyBorder="1" applyAlignment="1" applyProtection="1">
      <alignment horizontal="justify" vertical="top" wrapText="1"/>
      <protection locked="0"/>
    </xf>
    <xf numFmtId="49" fontId="27" fillId="3" borderId="0" xfId="0" applyNumberFormat="1" applyFont="1" applyFill="1" applyBorder="1" applyAlignment="1" applyProtection="1">
      <alignment horizontal="justify" vertical="top" wrapText="1"/>
      <protection locked="0"/>
    </xf>
    <xf numFmtId="49" fontId="27" fillId="3" borderId="6" xfId="0" applyNumberFormat="1" applyFont="1" applyFill="1" applyBorder="1" applyAlignment="1" applyProtection="1">
      <alignment horizontal="justify" vertical="top" wrapText="1"/>
      <protection locked="0"/>
    </xf>
    <xf numFmtId="49" fontId="27" fillId="3" borderId="7" xfId="0" applyNumberFormat="1" applyFont="1" applyFill="1" applyBorder="1" applyAlignment="1" applyProtection="1">
      <alignment horizontal="justify" vertical="top" wrapText="1"/>
      <protection locked="0"/>
    </xf>
    <xf numFmtId="49" fontId="27" fillId="3" borderId="1" xfId="0" applyNumberFormat="1" applyFont="1" applyFill="1" applyBorder="1" applyAlignment="1" applyProtection="1">
      <alignment horizontal="justify" vertical="top" wrapText="1"/>
      <protection locked="0"/>
    </xf>
    <xf numFmtId="49" fontId="27" fillId="3" borderId="8" xfId="0" applyNumberFormat="1" applyFont="1" applyFill="1" applyBorder="1" applyAlignment="1" applyProtection="1">
      <alignment horizontal="justify" vertical="top" wrapText="1"/>
      <protection locked="0"/>
    </xf>
    <xf numFmtId="0" fontId="5" fillId="2" borderId="1" xfId="0" applyFont="1" applyFill="1" applyBorder="1" applyAlignment="1">
      <alignment horizontal="center" vertical="center"/>
    </xf>
    <xf numFmtId="10" fontId="6" fillId="2" borderId="2" xfId="3" applyNumberFormat="1" applyFont="1" applyFill="1" applyBorder="1" applyAlignment="1">
      <alignment horizontal="center" vertical="center"/>
    </xf>
    <xf numFmtId="10" fontId="6" fillId="2" borderId="3" xfId="3" applyNumberFormat="1" applyFont="1" applyFill="1" applyBorder="1" applyAlignment="1">
      <alignment horizontal="center" vertical="center"/>
    </xf>
    <xf numFmtId="10" fontId="6" fillId="2" borderId="4" xfId="3" applyNumberFormat="1" applyFont="1" applyFill="1" applyBorder="1" applyAlignment="1">
      <alignment horizontal="center" vertical="center"/>
    </xf>
    <xf numFmtId="0" fontId="46" fillId="0" borderId="0" xfId="0" applyFont="1" applyAlignment="1">
      <alignment horizontal="justify" vertical="top" wrapText="1"/>
    </xf>
    <xf numFmtId="0" fontId="41" fillId="2" borderId="0" xfId="0" applyFont="1" applyFill="1" applyBorder="1" applyAlignment="1">
      <alignment horizontal="justify" vertical="top" wrapText="1"/>
    </xf>
    <xf numFmtId="174" fontId="41" fillId="2" borderId="0" xfId="0" applyNumberFormat="1" applyFont="1" applyFill="1" applyBorder="1" applyAlignment="1">
      <alignment horizontal="justify" vertical="top" wrapText="1"/>
    </xf>
    <xf numFmtId="0" fontId="41" fillId="0" borderId="0" xfId="0" applyFont="1" applyAlignment="1">
      <alignment horizontal="justify" vertical="top" wrapText="1"/>
    </xf>
    <xf numFmtId="0" fontId="41" fillId="0" borderId="0" xfId="0" applyNumberFormat="1" applyFont="1" applyAlignment="1">
      <alignment horizontal="justify" vertical="top" wrapText="1"/>
    </xf>
    <xf numFmtId="0" fontId="41" fillId="0" borderId="0" xfId="0" applyFont="1" applyAlignment="1">
      <alignment horizontal="justify" vertical="top"/>
    </xf>
    <xf numFmtId="0" fontId="43" fillId="0" borderId="10" xfId="0" applyFont="1" applyFill="1" applyBorder="1" applyAlignment="1">
      <alignment horizontal="center" vertical="center"/>
    </xf>
    <xf numFmtId="0" fontId="50" fillId="0" borderId="10"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43" fillId="0" borderId="13"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15"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10" fontId="41" fillId="2" borderId="2" xfId="3" applyNumberFormat="1" applyFont="1" applyFill="1" applyBorder="1" applyAlignment="1">
      <alignment horizontal="center" vertical="center"/>
    </xf>
    <xf numFmtId="10" fontId="41" fillId="2" borderId="3" xfId="3" applyNumberFormat="1" applyFont="1" applyFill="1" applyBorder="1" applyAlignment="1">
      <alignment horizontal="center" vertical="center"/>
    </xf>
    <xf numFmtId="10" fontId="41" fillId="2" borderId="4" xfId="3" applyNumberFormat="1" applyFont="1" applyFill="1" applyBorder="1" applyAlignment="1">
      <alignment horizontal="center" vertical="center"/>
    </xf>
    <xf numFmtId="0" fontId="51" fillId="2" borderId="5"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6" xfId="0" applyFont="1" applyFill="1" applyBorder="1" applyAlignment="1">
      <alignment horizontal="center" vertical="center"/>
    </xf>
    <xf numFmtId="4" fontId="41" fillId="2" borderId="5" xfId="3" applyNumberFormat="1" applyFont="1" applyFill="1" applyBorder="1" applyAlignment="1">
      <alignment horizontal="center" vertical="center"/>
    </xf>
    <xf numFmtId="4" fontId="41" fillId="2" borderId="0" xfId="3" applyNumberFormat="1" applyFont="1" applyFill="1" applyBorder="1" applyAlignment="1">
      <alignment horizontal="center" vertical="center"/>
    </xf>
    <xf numFmtId="4" fontId="41" fillId="2" borderId="6" xfId="3" applyNumberFormat="1" applyFont="1" applyFill="1" applyBorder="1" applyAlignment="1">
      <alignment horizontal="center" vertical="center"/>
    </xf>
    <xf numFmtId="10" fontId="41" fillId="2" borderId="5" xfId="3" applyNumberFormat="1" applyFont="1" applyFill="1" applyBorder="1" applyAlignment="1">
      <alignment horizontal="center" vertical="center"/>
    </xf>
    <xf numFmtId="10" fontId="41" fillId="2" borderId="0" xfId="3" applyNumberFormat="1" applyFont="1" applyFill="1" applyBorder="1" applyAlignment="1">
      <alignment horizontal="center" vertical="center"/>
    </xf>
    <xf numFmtId="10" fontId="41" fillId="2" borderId="6" xfId="3" applyNumberFormat="1" applyFont="1" applyFill="1" applyBorder="1" applyAlignment="1">
      <alignment horizontal="center" vertical="center"/>
    </xf>
    <xf numFmtId="0" fontId="51" fillId="2" borderId="7" xfId="0" applyFont="1" applyFill="1" applyBorder="1" applyAlignment="1">
      <alignment horizontal="center" vertical="center"/>
    </xf>
    <xf numFmtId="0" fontId="51" fillId="2" borderId="1" xfId="0" applyFont="1" applyFill="1" applyBorder="1" applyAlignment="1">
      <alignment horizontal="center" vertical="center"/>
    </xf>
    <xf numFmtId="0" fontId="51" fillId="2" borderId="8" xfId="0" applyFont="1" applyFill="1" applyBorder="1" applyAlignment="1">
      <alignment horizontal="center" vertical="center"/>
    </xf>
    <xf numFmtId="4" fontId="41" fillId="2" borderId="7" xfId="3" applyNumberFormat="1" applyFont="1" applyFill="1" applyBorder="1" applyAlignment="1">
      <alignment horizontal="center" vertical="center"/>
    </xf>
    <xf numFmtId="4" fontId="41" fillId="2" borderId="1" xfId="3" applyNumberFormat="1" applyFont="1" applyFill="1" applyBorder="1" applyAlignment="1">
      <alignment horizontal="center" vertical="center"/>
    </xf>
    <xf numFmtId="4" fontId="41" fillId="2" borderId="8" xfId="3" applyNumberFormat="1" applyFont="1" applyFill="1" applyBorder="1" applyAlignment="1">
      <alignment horizontal="center" vertical="center"/>
    </xf>
    <xf numFmtId="0" fontId="44" fillId="0" borderId="1" xfId="0" applyFont="1" applyFill="1" applyBorder="1" applyAlignment="1">
      <alignment horizontal="left" vertical="center"/>
    </xf>
    <xf numFmtId="0" fontId="50" fillId="0" borderId="12" xfId="0" applyFont="1" applyFill="1" applyBorder="1" applyAlignment="1">
      <alignment horizontal="center" vertical="center"/>
    </xf>
    <xf numFmtId="0" fontId="50" fillId="0" borderId="9" xfId="0" applyFont="1" applyFill="1" applyBorder="1" applyAlignment="1">
      <alignment horizontal="center" vertical="center"/>
    </xf>
    <xf numFmtId="0" fontId="41" fillId="0" borderId="3" xfId="0" applyFont="1" applyBorder="1" applyAlignment="1">
      <alignment horizontal="center"/>
    </xf>
    <xf numFmtId="0" fontId="41" fillId="0" borderId="0" xfId="0" applyFont="1" applyAlignment="1">
      <alignment horizontal="center"/>
    </xf>
    <xf numFmtId="0" fontId="41" fillId="2" borderId="5"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7" xfId="0" applyFont="1" applyFill="1" applyBorder="1" applyAlignment="1">
      <alignment horizontal="center" vertical="center"/>
    </xf>
    <xf numFmtId="0" fontId="41" fillId="2" borderId="1" xfId="0" applyFont="1" applyFill="1" applyBorder="1" applyAlignment="1">
      <alignment horizontal="center" vertical="center"/>
    </xf>
    <xf numFmtId="4" fontId="41" fillId="2" borderId="1" xfId="0" applyNumberFormat="1" applyFont="1" applyFill="1" applyBorder="1" applyAlignment="1">
      <alignment horizontal="center" vertical="top"/>
    </xf>
    <xf numFmtId="4" fontId="41" fillId="2" borderId="8" xfId="0" applyNumberFormat="1" applyFont="1" applyFill="1" applyBorder="1" applyAlignment="1">
      <alignment horizontal="center" vertical="top"/>
    </xf>
    <xf numFmtId="0" fontId="50" fillId="0" borderId="9" xfId="0" applyFont="1" applyFill="1" applyBorder="1" applyAlignment="1">
      <alignment horizontal="center" vertical="center" wrapText="1"/>
    </xf>
    <xf numFmtId="0" fontId="50" fillId="0" borderId="12" xfId="0" applyFont="1" applyFill="1" applyBorder="1" applyAlignment="1">
      <alignment horizontal="center" wrapText="1"/>
    </xf>
    <xf numFmtId="0" fontId="50" fillId="0" borderId="9" xfId="0" applyFont="1" applyFill="1" applyBorder="1" applyAlignment="1">
      <alignment horizontal="center" wrapText="1"/>
    </xf>
    <xf numFmtId="0" fontId="50" fillId="0" borderId="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42" fillId="0" borderId="5" xfId="0" applyFont="1" applyBorder="1" applyAlignment="1">
      <alignment horizontal="center"/>
    </xf>
    <xf numFmtId="0" fontId="42" fillId="0" borderId="6" xfId="0" applyFont="1" applyBorder="1" applyAlignment="1">
      <alignment horizontal="center"/>
    </xf>
    <xf numFmtId="0" fontId="42" fillId="0" borderId="0" xfId="0" applyFont="1" applyAlignment="1">
      <alignment horizontal="left"/>
    </xf>
    <xf numFmtId="0" fontId="42" fillId="0" borderId="13" xfId="0" applyFont="1" applyBorder="1" applyAlignment="1">
      <alignment horizontal="center"/>
    </xf>
    <xf numFmtId="0" fontId="42" fillId="0" borderId="14" xfId="0" applyFont="1" applyBorder="1" applyAlignment="1">
      <alignment horizontal="center"/>
    </xf>
    <xf numFmtId="0" fontId="42" fillId="0" borderId="15" xfId="0" applyFont="1" applyBorder="1" applyAlignment="1">
      <alignment horizontal="center"/>
    </xf>
    <xf numFmtId="0" fontId="41" fillId="0" borderId="2" xfId="0" applyFont="1" applyBorder="1" applyAlignment="1">
      <alignment horizontal="left"/>
    </xf>
    <xf numFmtId="0" fontId="41" fillId="0" borderId="3" xfId="0" applyFont="1" applyBorder="1" applyAlignment="1">
      <alignment horizontal="left"/>
    </xf>
    <xf numFmtId="0" fontId="41" fillId="0" borderId="7" xfId="0" applyFont="1" applyBorder="1" applyAlignment="1">
      <alignment horizontal="left"/>
    </xf>
    <xf numFmtId="0" fontId="41" fillId="0" borderId="1" xfId="0" applyFont="1" applyBorder="1" applyAlignment="1">
      <alignment horizontal="left"/>
    </xf>
    <xf numFmtId="0" fontId="41" fillId="0" borderId="2" xfId="0" applyFont="1" applyBorder="1" applyAlignment="1">
      <alignment horizontal="center"/>
    </xf>
    <xf numFmtId="0" fontId="41" fillId="0" borderId="4" xfId="0" applyFont="1" applyBorder="1" applyAlignment="1">
      <alignment horizontal="center"/>
    </xf>
    <xf numFmtId="0" fontId="41" fillId="0" borderId="7" xfId="0" applyFont="1" applyBorder="1" applyAlignment="1">
      <alignment horizontal="center"/>
    </xf>
    <xf numFmtId="0" fontId="41" fillId="0" borderId="8" xfId="0" applyFont="1" applyBorder="1" applyAlignment="1">
      <alignment horizontal="center"/>
    </xf>
    <xf numFmtId="0" fontId="42" fillId="0" borderId="7" xfId="0" applyFont="1" applyBorder="1" applyAlignment="1">
      <alignment horizontal="center"/>
    </xf>
    <xf numFmtId="0" fontId="42" fillId="0" borderId="8" xfId="0" applyFont="1" applyBorder="1" applyAlignment="1">
      <alignment horizontal="center"/>
    </xf>
    <xf numFmtId="0" fontId="42" fillId="0" borderId="0" xfId="0" applyFont="1" applyAlignment="1">
      <alignment horizontal="justify" vertical="top"/>
    </xf>
    <xf numFmtId="9" fontId="41" fillId="0" borderId="7" xfId="3" applyFont="1" applyBorder="1" applyAlignment="1">
      <alignment horizontal="center"/>
    </xf>
    <xf numFmtId="9" fontId="41" fillId="0" borderId="1" xfId="3" applyFont="1" applyBorder="1" applyAlignment="1">
      <alignment horizontal="center"/>
    </xf>
    <xf numFmtId="9" fontId="41" fillId="0" borderId="8" xfId="3" applyFont="1" applyBorder="1" applyAlignment="1">
      <alignment horizontal="center"/>
    </xf>
    <xf numFmtId="9" fontId="41" fillId="0" borderId="5" xfId="3" applyFont="1" applyBorder="1" applyAlignment="1">
      <alignment horizontal="center"/>
    </xf>
    <xf numFmtId="9" fontId="41" fillId="0" borderId="0" xfId="3" applyFont="1" applyBorder="1" applyAlignment="1">
      <alignment horizontal="center"/>
    </xf>
    <xf numFmtId="9" fontId="41" fillId="0" borderId="6" xfId="3" applyFont="1" applyBorder="1" applyAlignment="1">
      <alignment horizontal="center"/>
    </xf>
    <xf numFmtId="4" fontId="42" fillId="0" borderId="13" xfId="0" applyNumberFormat="1" applyFont="1" applyBorder="1" applyAlignment="1">
      <alignment horizontal="center"/>
    </xf>
    <xf numFmtId="4" fontId="42" fillId="0" borderId="15" xfId="0" applyNumberFormat="1" applyFont="1" applyBorder="1" applyAlignment="1">
      <alignment horizontal="center"/>
    </xf>
    <xf numFmtId="0" fontId="41" fillId="0" borderId="5" xfId="0" applyFont="1" applyBorder="1" applyAlignment="1">
      <alignment horizontal="center"/>
    </xf>
    <xf numFmtId="0" fontId="41" fillId="0" borderId="0" xfId="0" applyFont="1" applyBorder="1" applyAlignment="1">
      <alignment horizontal="center"/>
    </xf>
    <xf numFmtId="4" fontId="41" fillId="0" borderId="5" xfId="0" applyNumberFormat="1" applyFont="1" applyBorder="1" applyAlignment="1">
      <alignment horizontal="center"/>
    </xf>
    <xf numFmtId="4" fontId="41" fillId="0" borderId="6" xfId="0" applyNumberFormat="1" applyFont="1" applyBorder="1" applyAlignment="1">
      <alignment horizontal="center"/>
    </xf>
    <xf numFmtId="0" fontId="41" fillId="0" borderId="6" xfId="0" applyFont="1" applyBorder="1" applyAlignment="1">
      <alignment horizontal="center"/>
    </xf>
    <xf numFmtId="0" fontId="41" fillId="0" borderId="1" xfId="0" applyFont="1" applyBorder="1" applyAlignment="1">
      <alignment horizontal="center"/>
    </xf>
    <xf numFmtId="4" fontId="41" fillId="0" borderId="7" xfId="0" applyNumberFormat="1" applyFont="1" applyBorder="1" applyAlignment="1">
      <alignment horizontal="center"/>
    </xf>
    <xf numFmtId="4" fontId="41" fillId="0" borderId="8" xfId="0" applyNumberFormat="1" applyFont="1" applyBorder="1" applyAlignment="1">
      <alignment horizontal="center"/>
    </xf>
    <xf numFmtId="9" fontId="41" fillId="0" borderId="5" xfId="3" applyFont="1" applyBorder="1" applyAlignment="1">
      <alignment horizontal="center" vertical="center"/>
    </xf>
    <xf numFmtId="9" fontId="41" fillId="0" borderId="6" xfId="3" applyFont="1" applyBorder="1" applyAlignment="1">
      <alignment horizontal="center" vertical="center"/>
    </xf>
    <xf numFmtId="9" fontId="41" fillId="0" borderId="7" xfId="3" applyFont="1" applyBorder="1" applyAlignment="1">
      <alignment horizontal="center" vertical="center"/>
    </xf>
    <xf numFmtId="9" fontId="41" fillId="0" borderId="8" xfId="3" applyFont="1" applyBorder="1" applyAlignment="1">
      <alignment horizontal="center" vertical="center"/>
    </xf>
    <xf numFmtId="0" fontId="41" fillId="0" borderId="0" xfId="0" applyFont="1" applyBorder="1" applyAlignment="1">
      <alignment horizontal="justify" vertical="top" wrapText="1"/>
    </xf>
    <xf numFmtId="4" fontId="41" fillId="0" borderId="4" xfId="0" applyNumberFormat="1" applyFont="1" applyBorder="1" applyAlignment="1">
      <alignment horizontal="center"/>
    </xf>
    <xf numFmtId="0" fontId="41" fillId="0" borderId="13" xfId="0" applyFont="1" applyBorder="1" applyAlignment="1">
      <alignment horizontal="left"/>
    </xf>
    <xf numFmtId="0" fontId="41" fillId="0" borderId="14" xfId="0" applyFont="1" applyBorder="1" applyAlignment="1">
      <alignment horizontal="left"/>
    </xf>
    <xf numFmtId="0" fontId="41" fillId="0" borderId="15" xfId="0" applyFont="1" applyBorder="1" applyAlignment="1">
      <alignment horizontal="left"/>
    </xf>
    <xf numFmtId="0" fontId="42" fillId="0" borderId="5" xfId="0" applyFont="1" applyBorder="1" applyAlignment="1">
      <alignment horizontal="center" vertical="center"/>
    </xf>
    <xf numFmtId="0" fontId="42" fillId="0" borderId="0" xfId="0" applyFont="1" applyBorder="1" applyAlignment="1">
      <alignment horizontal="center" vertical="center"/>
    </xf>
    <xf numFmtId="0" fontId="42" fillId="0" borderId="7" xfId="0" applyFont="1" applyBorder="1" applyAlignment="1">
      <alignment horizontal="center" vertical="center"/>
    </xf>
    <xf numFmtId="0" fontId="42" fillId="0" borderId="1" xfId="0" applyFont="1" applyBorder="1" applyAlignment="1">
      <alignment horizontal="center" vertical="center"/>
    </xf>
    <xf numFmtId="1" fontId="41" fillId="0" borderId="5" xfId="0" applyNumberFormat="1" applyFont="1" applyBorder="1" applyAlignment="1">
      <alignment horizontal="center" vertical="center"/>
    </xf>
    <xf numFmtId="1" fontId="41" fillId="0" borderId="0" xfId="0" applyNumberFormat="1" applyFont="1" applyBorder="1" applyAlignment="1">
      <alignment horizontal="center" vertical="center"/>
    </xf>
    <xf numFmtId="1" fontId="41" fillId="0" borderId="6" xfId="0" applyNumberFormat="1" applyFont="1" applyBorder="1" applyAlignment="1">
      <alignment horizontal="center" vertical="center"/>
    </xf>
    <xf numFmtId="1" fontId="41" fillId="0" borderId="7" xfId="0" applyNumberFormat="1" applyFont="1" applyBorder="1" applyAlignment="1">
      <alignment horizontal="center" vertical="center"/>
    </xf>
    <xf numFmtId="1" fontId="41" fillId="0" borderId="1" xfId="0" applyNumberFormat="1" applyFont="1" applyBorder="1" applyAlignment="1">
      <alignment horizontal="center" vertical="center"/>
    </xf>
    <xf numFmtId="1" fontId="41" fillId="0" borderId="8" xfId="0" applyNumberFormat="1"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13" xfId="0" applyFont="1" applyBorder="1" applyAlignment="1">
      <alignment horizontal="center" vertical="top"/>
    </xf>
    <xf numFmtId="0" fontId="42" fillId="0" borderId="15" xfId="0" applyFont="1" applyBorder="1" applyAlignment="1">
      <alignment horizontal="center" vertical="top"/>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8" xfId="0" applyFont="1" applyBorder="1" applyAlignment="1">
      <alignment horizontal="center" vertical="center"/>
    </xf>
    <xf numFmtId="0" fontId="41" fillId="0" borderId="5" xfId="0" applyFont="1" applyBorder="1" applyAlignment="1">
      <alignment horizontal="center" vertical="top"/>
    </xf>
    <xf numFmtId="0" fontId="41" fillId="0" borderId="0" xfId="0" applyFont="1" applyBorder="1" applyAlignment="1">
      <alignment horizontal="center" vertical="top"/>
    </xf>
    <xf numFmtId="0" fontId="41" fillId="0" borderId="6" xfId="0" applyFont="1" applyBorder="1" applyAlignment="1">
      <alignment horizontal="center" vertical="top"/>
    </xf>
    <xf numFmtId="0" fontId="41" fillId="0" borderId="7" xfId="0" applyFont="1" applyBorder="1" applyAlignment="1">
      <alignment horizontal="center" vertical="top"/>
    </xf>
    <xf numFmtId="0" fontId="41" fillId="0" borderId="1" xfId="0" applyFont="1" applyBorder="1" applyAlignment="1">
      <alignment horizontal="center" vertical="top"/>
    </xf>
    <xf numFmtId="0" fontId="41" fillId="0" borderId="8" xfId="0" applyFont="1" applyBorder="1" applyAlignment="1">
      <alignment horizontal="center" vertical="top"/>
    </xf>
    <xf numFmtId="0" fontId="41" fillId="0" borderId="5" xfId="0" applyFont="1" applyBorder="1" applyAlignment="1">
      <alignment horizontal="left"/>
    </xf>
    <xf numFmtId="0" fontId="41" fillId="0" borderId="0" xfId="0" applyFont="1" applyBorder="1" applyAlignment="1">
      <alignment horizontal="left"/>
    </xf>
    <xf numFmtId="49" fontId="41" fillId="0" borderId="2" xfId="0" applyNumberFormat="1" applyFont="1" applyBorder="1" applyAlignment="1">
      <alignment horizontal="justify" vertical="top"/>
    </xf>
    <xf numFmtId="49" fontId="41" fillId="0" borderId="3" xfId="0" applyNumberFormat="1" applyFont="1" applyBorder="1" applyAlignment="1">
      <alignment horizontal="justify" vertical="top"/>
    </xf>
    <xf numFmtId="49" fontId="41" fillId="0" borderId="4" xfId="0" applyNumberFormat="1" applyFont="1" applyBorder="1" applyAlignment="1">
      <alignment horizontal="justify" vertical="top"/>
    </xf>
    <xf numFmtId="49" fontId="41" fillId="0" borderId="5" xfId="0" applyNumberFormat="1" applyFont="1" applyBorder="1" applyAlignment="1">
      <alignment horizontal="justify" vertical="top"/>
    </xf>
    <xf numFmtId="49" fontId="41" fillId="0" borderId="0" xfId="0" applyNumberFormat="1" applyFont="1" applyBorder="1" applyAlignment="1">
      <alignment horizontal="justify" vertical="top"/>
    </xf>
    <xf numFmtId="49" fontId="41" fillId="0" borderId="6" xfId="0" applyNumberFormat="1" applyFont="1" applyBorder="1" applyAlignment="1">
      <alignment horizontal="justify" vertical="top"/>
    </xf>
    <xf numFmtId="0" fontId="41" fillId="0" borderId="0" xfId="0" applyFont="1" applyBorder="1" applyAlignment="1">
      <alignment horizontal="justify" vertical="top"/>
    </xf>
    <xf numFmtId="49" fontId="41" fillId="0" borderId="0" xfId="0" applyNumberFormat="1" applyFont="1" applyAlignment="1">
      <alignment horizontal="center"/>
    </xf>
    <xf numFmtId="0" fontId="41" fillId="0" borderId="0" xfId="0" applyFont="1" applyAlignment="1">
      <alignment horizontal="left"/>
    </xf>
    <xf numFmtId="49" fontId="41" fillId="0" borderId="7" xfId="0" applyNumberFormat="1" applyFont="1" applyBorder="1" applyAlignment="1">
      <alignment horizontal="justify" vertical="top"/>
    </xf>
    <xf numFmtId="49" fontId="41" fillId="0" borderId="1" xfId="0" applyNumberFormat="1" applyFont="1" applyBorder="1" applyAlignment="1">
      <alignment horizontal="justify" vertical="top"/>
    </xf>
    <xf numFmtId="49" fontId="41" fillId="0" borderId="8" xfId="0" applyNumberFormat="1" applyFont="1" applyBorder="1" applyAlignment="1">
      <alignment horizontal="justify" vertical="top"/>
    </xf>
    <xf numFmtId="0" fontId="41" fillId="2" borderId="5" xfId="0" applyFont="1" applyFill="1" applyBorder="1" applyAlignment="1">
      <alignment horizontal="left" vertical="center"/>
    </xf>
    <xf numFmtId="0" fontId="41" fillId="2" borderId="0" xfId="0" applyFont="1" applyFill="1" applyAlignment="1">
      <alignment horizontal="left" vertical="center"/>
    </xf>
    <xf numFmtId="0" fontId="41" fillId="2" borderId="0" xfId="0" applyFont="1" applyFill="1" applyBorder="1" applyAlignment="1">
      <alignment horizontal="left" vertical="center"/>
    </xf>
    <xf numFmtId="0" fontId="41" fillId="0" borderId="4" xfId="0" applyFont="1" applyBorder="1" applyAlignment="1">
      <alignment horizontal="left"/>
    </xf>
    <xf numFmtId="0" fontId="42" fillId="0" borderId="0" xfId="0" applyFont="1" applyBorder="1" applyAlignment="1">
      <alignment horizontal="left" vertical="top"/>
    </xf>
    <xf numFmtId="0" fontId="42" fillId="0" borderId="2" xfId="0" applyFont="1" applyBorder="1" applyAlignment="1">
      <alignment horizontal="center"/>
    </xf>
    <xf numFmtId="0" fontId="42" fillId="0" borderId="3" xfId="0" applyFont="1" applyBorder="1" applyAlignment="1">
      <alignment horizontal="center"/>
    </xf>
    <xf numFmtId="0" fontId="42" fillId="0" borderId="4" xfId="0" applyFont="1" applyBorder="1" applyAlignment="1">
      <alignment horizontal="center"/>
    </xf>
    <xf numFmtId="0" fontId="41" fillId="0" borderId="7" xfId="0" applyFont="1" applyBorder="1" applyAlignment="1">
      <alignment horizontal="left" vertical="center"/>
    </xf>
    <xf numFmtId="0" fontId="41" fillId="0" borderId="1" xfId="0" applyFont="1" applyBorder="1" applyAlignment="1">
      <alignment horizontal="left" vertical="center"/>
    </xf>
    <xf numFmtId="0" fontId="41" fillId="0" borderId="8" xfId="0" applyFont="1" applyBorder="1" applyAlignment="1">
      <alignment horizontal="left" vertical="center"/>
    </xf>
    <xf numFmtId="0" fontId="42" fillId="0" borderId="5" xfId="0" applyFont="1" applyBorder="1" applyAlignment="1">
      <alignment horizontal="left" vertical="center"/>
    </xf>
    <xf numFmtId="0" fontId="42" fillId="0" borderId="0" xfId="0" applyFont="1" applyBorder="1" applyAlignment="1">
      <alignment horizontal="left" vertical="center"/>
    </xf>
    <xf numFmtId="0" fontId="41" fillId="2" borderId="7" xfId="0" applyFont="1" applyFill="1" applyBorder="1" applyAlignment="1">
      <alignment horizontal="left" vertical="center"/>
    </xf>
    <xf numFmtId="0" fontId="41" fillId="2" borderId="1" xfId="0" applyFont="1" applyFill="1" applyBorder="1" applyAlignment="1">
      <alignment horizontal="left" vertical="center"/>
    </xf>
    <xf numFmtId="0" fontId="41" fillId="0" borderId="6" xfId="0" applyFont="1" applyBorder="1" applyAlignment="1">
      <alignment horizontal="left"/>
    </xf>
    <xf numFmtId="0" fontId="42" fillId="2" borderId="13" xfId="0" applyFont="1" applyFill="1" applyBorder="1" applyAlignment="1">
      <alignment horizontal="center" vertical="center"/>
    </xf>
    <xf numFmtId="0" fontId="42" fillId="2" borderId="14" xfId="0" applyFont="1" applyFill="1" applyBorder="1" applyAlignment="1">
      <alignment horizontal="center" vertical="center"/>
    </xf>
    <xf numFmtId="0" fontId="42" fillId="2" borderId="0" xfId="0" applyFont="1" applyFill="1" applyBorder="1" applyAlignment="1">
      <alignment horizontal="center" vertical="center"/>
    </xf>
    <xf numFmtId="0" fontId="42" fillId="2" borderId="6" xfId="0" applyFont="1" applyFill="1" applyBorder="1" applyAlignment="1">
      <alignment horizontal="center"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0" borderId="8" xfId="0" applyFont="1" applyBorder="1" applyAlignment="1">
      <alignment horizontal="left"/>
    </xf>
    <xf numFmtId="4" fontId="40" fillId="0" borderId="2" xfId="0" applyNumberFormat="1" applyFont="1" applyBorder="1" applyAlignment="1">
      <alignment horizontal="center" vertical="center"/>
    </xf>
    <xf numFmtId="4" fontId="40" fillId="0" borderId="3" xfId="0" applyNumberFormat="1" applyFont="1" applyBorder="1" applyAlignment="1">
      <alignment horizontal="center" vertical="center"/>
    </xf>
    <xf numFmtId="4" fontId="40" fillId="0" borderId="4" xfId="0" applyNumberFormat="1" applyFont="1" applyBorder="1" applyAlignment="1">
      <alignment horizontal="center" vertical="center"/>
    </xf>
    <xf numFmtId="4" fontId="40" fillId="0" borderId="5" xfId="0" applyNumberFormat="1" applyFont="1" applyBorder="1" applyAlignment="1">
      <alignment horizontal="center" vertical="center"/>
    </xf>
    <xf numFmtId="4" fontId="40" fillId="0" borderId="0" xfId="0" applyNumberFormat="1" applyFont="1" applyBorder="1" applyAlignment="1">
      <alignment horizontal="center" vertical="center"/>
    </xf>
    <xf numFmtId="4" fontId="40" fillId="0" borderId="6" xfId="0" applyNumberFormat="1" applyFont="1" applyBorder="1" applyAlignment="1">
      <alignment horizontal="center" vertical="center"/>
    </xf>
    <xf numFmtId="4" fontId="39" fillId="0" borderId="7" xfId="0" applyNumberFormat="1" applyFont="1" applyBorder="1" applyAlignment="1">
      <alignment horizontal="center" vertical="center"/>
    </xf>
    <xf numFmtId="4" fontId="39" fillId="0" borderId="1" xfId="0" applyNumberFormat="1" applyFont="1" applyBorder="1" applyAlignment="1">
      <alignment horizontal="center" vertical="center"/>
    </xf>
    <xf numFmtId="4" fontId="39" fillId="0" borderId="8" xfId="0" applyNumberFormat="1" applyFont="1" applyBorder="1" applyAlignment="1">
      <alignment horizontal="center" vertical="center"/>
    </xf>
    <xf numFmtId="4" fontId="39" fillId="0" borderId="2" xfId="0" applyNumberFormat="1" applyFont="1" applyBorder="1" applyAlignment="1">
      <alignment horizontal="center" vertical="center"/>
    </xf>
    <xf numFmtId="4" fontId="39" fillId="0" borderId="3" xfId="0" applyNumberFormat="1" applyFont="1" applyBorder="1" applyAlignment="1">
      <alignment horizontal="center" vertical="center"/>
    </xf>
    <xf numFmtId="4" fontId="39" fillId="0" borderId="4" xfId="0" applyNumberFormat="1" applyFont="1" applyBorder="1" applyAlignment="1">
      <alignment horizontal="center" vertical="center"/>
    </xf>
    <xf numFmtId="0" fontId="40" fillId="2" borderId="13" xfId="0" applyFont="1" applyFill="1" applyBorder="1" applyAlignment="1">
      <alignment horizontal="center" vertical="center"/>
    </xf>
    <xf numFmtId="0" fontId="40" fillId="2" borderId="14" xfId="0" applyFont="1" applyFill="1" applyBorder="1" applyAlignment="1">
      <alignment horizontal="center" vertical="center"/>
    </xf>
    <xf numFmtId="0" fontId="40" fillId="2" borderId="15" xfId="0" applyFont="1" applyFill="1" applyBorder="1" applyAlignment="1">
      <alignment horizontal="center" vertical="center"/>
    </xf>
    <xf numFmtId="0" fontId="42" fillId="0" borderId="0" xfId="0" applyFont="1" applyAlignment="1">
      <alignment horizontal="justify" vertical="top" wrapText="1"/>
    </xf>
    <xf numFmtId="0" fontId="43" fillId="2" borderId="5" xfId="0" applyFont="1" applyFill="1" applyBorder="1" applyAlignment="1">
      <alignment horizontal="left" vertical="center"/>
    </xf>
    <xf numFmtId="0" fontId="43" fillId="2" borderId="0" xfId="0" applyFont="1" applyFill="1" applyAlignment="1">
      <alignment horizontal="left" vertical="center"/>
    </xf>
    <xf numFmtId="0" fontId="43" fillId="2" borderId="0" xfId="0" applyFont="1" applyFill="1" applyBorder="1" applyAlignment="1">
      <alignment horizontal="left" vertical="center"/>
    </xf>
    <xf numFmtId="0" fontId="43" fillId="2" borderId="7" xfId="0" applyFont="1" applyFill="1" applyBorder="1" applyAlignment="1">
      <alignment horizontal="left" vertical="center"/>
    </xf>
    <xf numFmtId="0" fontId="43" fillId="2" borderId="1" xfId="0" applyFont="1" applyFill="1" applyBorder="1" applyAlignment="1">
      <alignment horizontal="left" vertical="center"/>
    </xf>
    <xf numFmtId="0" fontId="42" fillId="0" borderId="2" xfId="0" applyFont="1" applyBorder="1" applyAlignment="1">
      <alignment horizontal="left" vertical="center"/>
    </xf>
    <xf numFmtId="0" fontId="42" fillId="0" borderId="3" xfId="0" applyFont="1" applyBorder="1" applyAlignment="1">
      <alignment horizontal="left" vertical="center"/>
    </xf>
    <xf numFmtId="0" fontId="41" fillId="0" borderId="2" xfId="0" applyFont="1" applyBorder="1" applyAlignment="1">
      <alignment horizontal="left" vertical="center"/>
    </xf>
    <xf numFmtId="0" fontId="41" fillId="0" borderId="3" xfId="0" applyFont="1" applyBorder="1" applyAlignment="1">
      <alignment horizontal="left" vertical="center"/>
    </xf>
    <xf numFmtId="0" fontId="41" fillId="0" borderId="4" xfId="0" applyFont="1" applyBorder="1" applyAlignment="1">
      <alignment horizontal="left" vertical="center"/>
    </xf>
    <xf numFmtId="0" fontId="41" fillId="0" borderId="5" xfId="0" applyFont="1" applyBorder="1" applyAlignment="1">
      <alignment horizontal="left" vertical="center"/>
    </xf>
    <xf numFmtId="0" fontId="41" fillId="0" borderId="0" xfId="0" applyFont="1" applyBorder="1" applyAlignment="1">
      <alignment horizontal="left" vertical="center"/>
    </xf>
    <xf numFmtId="0" fontId="41" fillId="0" borderId="6" xfId="0" applyFont="1" applyBorder="1" applyAlignment="1">
      <alignment horizontal="left" vertical="center"/>
    </xf>
    <xf numFmtId="0" fontId="52" fillId="0" borderId="0" xfId="0" applyFont="1" applyAlignment="1">
      <alignment horizontal="center"/>
    </xf>
    <xf numFmtId="14" fontId="41" fillId="0" borderId="5" xfId="0" applyNumberFormat="1" applyFont="1" applyBorder="1" applyAlignment="1">
      <alignment horizontal="left"/>
    </xf>
    <xf numFmtId="14" fontId="41" fillId="0" borderId="0" xfId="0" applyNumberFormat="1" applyFont="1" applyBorder="1" applyAlignment="1">
      <alignment horizontal="left"/>
    </xf>
    <xf numFmtId="14" fontId="41" fillId="0" borderId="6" xfId="0" applyNumberFormat="1" applyFont="1" applyBorder="1" applyAlignment="1">
      <alignment horizontal="left"/>
    </xf>
    <xf numFmtId="0" fontId="41" fillId="0" borderId="0" xfId="0" applyFont="1" applyAlignment="1">
      <alignment horizontal="justify"/>
    </xf>
    <xf numFmtId="49" fontId="41" fillId="0" borderId="0" xfId="0" applyNumberFormat="1" applyFont="1" applyBorder="1" applyAlignment="1">
      <alignment horizontal="left"/>
    </xf>
    <xf numFmtId="0" fontId="41" fillId="0" borderId="0" xfId="0" applyNumberFormat="1" applyFont="1" applyAlignment="1">
      <alignment horizontal="justify" vertical="top"/>
    </xf>
    <xf numFmtId="0" fontId="42" fillId="0" borderId="7" xfId="0" applyFont="1" applyBorder="1" applyAlignment="1">
      <alignment horizontal="left" vertical="center"/>
    </xf>
    <xf numFmtId="0" fontId="42" fillId="0" borderId="1" xfId="0" applyFont="1" applyBorder="1" applyAlignment="1">
      <alignment horizontal="left" vertical="center"/>
    </xf>
    <xf numFmtId="169" fontId="41" fillId="0" borderId="5" xfId="0" applyNumberFormat="1" applyFont="1" applyBorder="1" applyAlignment="1">
      <alignment horizontal="left"/>
    </xf>
    <xf numFmtId="169" fontId="41" fillId="0" borderId="0" xfId="0" applyNumberFormat="1" applyFont="1" applyBorder="1" applyAlignment="1">
      <alignment horizontal="left"/>
    </xf>
    <xf numFmtId="169" fontId="41" fillId="0" borderId="6" xfId="0" applyNumberFormat="1" applyFont="1" applyBorder="1" applyAlignment="1">
      <alignment horizontal="left"/>
    </xf>
    <xf numFmtId="0" fontId="42" fillId="2" borderId="15" xfId="0" applyFont="1" applyFill="1" applyBorder="1" applyAlignment="1">
      <alignment horizontal="center" vertical="center"/>
    </xf>
    <xf numFmtId="0" fontId="48" fillId="0" borderId="2" xfId="0" applyFont="1" applyBorder="1" applyAlignment="1">
      <alignment horizontal="left"/>
    </xf>
    <xf numFmtId="0" fontId="48" fillId="0" borderId="3" xfId="0" applyFont="1" applyBorder="1" applyAlignment="1">
      <alignment horizontal="left"/>
    </xf>
    <xf numFmtId="0" fontId="48" fillId="0" borderId="14" xfId="0" applyFont="1" applyBorder="1" applyAlignment="1">
      <alignment horizontal="left"/>
    </xf>
    <xf numFmtId="0" fontId="48" fillId="0" borderId="15" xfId="0" applyFont="1" applyBorder="1" applyAlignment="1">
      <alignment horizontal="left"/>
    </xf>
    <xf numFmtId="0" fontId="49" fillId="0" borderId="2" xfId="0" applyFont="1" applyBorder="1" applyAlignment="1"/>
    <xf numFmtId="0" fontId="49" fillId="0" borderId="3" xfId="0" applyFont="1" applyBorder="1" applyAlignment="1"/>
    <xf numFmtId="0" fontId="49" fillId="0" borderId="4" xfId="0" applyFont="1" applyBorder="1" applyAlignment="1"/>
    <xf numFmtId="0" fontId="49" fillId="0" borderId="5" xfId="0" applyFont="1" applyBorder="1" applyAlignment="1"/>
    <xf numFmtId="0" fontId="49" fillId="0" borderId="0" xfId="0" applyFont="1" applyBorder="1" applyAlignment="1"/>
    <xf numFmtId="0" fontId="49" fillId="0" borderId="6" xfId="0" applyFont="1" applyBorder="1" applyAlignment="1"/>
    <xf numFmtId="0" fontId="48" fillId="0" borderId="13" xfId="0" applyFont="1" applyBorder="1" applyAlignment="1">
      <alignment horizontal="center"/>
    </xf>
    <xf numFmtId="0" fontId="48" fillId="0" borderId="14" xfId="0" applyFont="1" applyBorder="1" applyAlignment="1">
      <alignment horizontal="center"/>
    </xf>
    <xf numFmtId="0" fontId="48" fillId="0" borderId="15" xfId="0" applyFont="1" applyBorder="1" applyAlignment="1">
      <alignment horizontal="center"/>
    </xf>
    <xf numFmtId="0" fontId="48" fillId="0" borderId="10" xfId="0" applyFont="1" applyBorder="1" applyAlignment="1">
      <alignment horizontal="center" vertical="center" wrapText="1"/>
    </xf>
    <xf numFmtId="0" fontId="48" fillId="0" borderId="10" xfId="0" applyFont="1" applyBorder="1" applyAlignment="1">
      <alignment horizontal="center" vertical="center"/>
    </xf>
    <xf numFmtId="0" fontId="48" fillId="0" borderId="13" xfId="0" applyFont="1" applyBorder="1" applyAlignment="1">
      <alignment horizontal="left"/>
    </xf>
    <xf numFmtId="0" fontId="48" fillId="0" borderId="7" xfId="0" applyFont="1" applyBorder="1" applyAlignment="1">
      <alignment horizontal="left"/>
    </xf>
    <xf numFmtId="0" fontId="48" fillId="0" borderId="1" xfId="0" applyFont="1" applyBorder="1" applyAlignment="1">
      <alignment horizontal="left"/>
    </xf>
    <xf numFmtId="0" fontId="48" fillId="0" borderId="5" xfId="0" applyFont="1" applyBorder="1" applyAlignment="1">
      <alignment horizontal="left"/>
    </xf>
    <xf numFmtId="0" fontId="48" fillId="0" borderId="0" xfId="0" applyFont="1" applyBorder="1" applyAlignment="1">
      <alignment horizontal="left"/>
    </xf>
    <xf numFmtId="4" fontId="39" fillId="0" borderId="10" xfId="0" applyNumberFormat="1" applyFont="1" applyBorder="1" applyAlignment="1">
      <alignment horizontal="center"/>
    </xf>
    <xf numFmtId="0" fontId="49" fillId="0" borderId="7" xfId="0" applyFont="1" applyBorder="1" applyAlignment="1"/>
    <xf numFmtId="0" fontId="49" fillId="0" borderId="1" xfId="0" applyFont="1" applyBorder="1" applyAlignment="1"/>
    <xf numFmtId="0" fontId="49" fillId="0" borderId="8" xfId="0" applyFont="1" applyBorder="1" applyAlignment="1"/>
    <xf numFmtId="0" fontId="44" fillId="2" borderId="13" xfId="0" applyFont="1" applyFill="1" applyBorder="1" applyAlignment="1">
      <alignment horizontal="left" vertical="center"/>
    </xf>
    <xf numFmtId="0" fontId="44" fillId="2" borderId="14" xfId="0" applyFont="1" applyFill="1" applyBorder="1" applyAlignment="1">
      <alignment horizontal="left" vertical="center"/>
    </xf>
    <xf numFmtId="0" fontId="44" fillId="2" borderId="15" xfId="0" applyFont="1" applyFill="1" applyBorder="1" applyAlignment="1">
      <alignment horizontal="left" vertical="center"/>
    </xf>
    <xf numFmtId="0" fontId="43" fillId="2" borderId="2" xfId="0" applyFont="1" applyFill="1" applyBorder="1" applyAlignment="1">
      <alignment horizontal="left" vertical="center"/>
    </xf>
    <xf numFmtId="0" fontId="43" fillId="2" borderId="3" xfId="0" applyFont="1" applyFill="1" applyBorder="1" applyAlignment="1">
      <alignment horizontal="left" vertical="center"/>
    </xf>
    <xf numFmtId="4" fontId="40" fillId="0" borderId="10" xfId="0" applyNumberFormat="1" applyFont="1" applyBorder="1" applyAlignment="1">
      <alignment horizontal="center"/>
    </xf>
    <xf numFmtId="4" fontId="40" fillId="0" borderId="11" xfId="0" applyNumberFormat="1" applyFont="1" applyBorder="1" applyAlignment="1">
      <alignment horizontal="center" vertical="center"/>
    </xf>
    <xf numFmtId="0" fontId="41" fillId="2" borderId="4" xfId="0" applyFont="1" applyFill="1" applyBorder="1" applyAlignment="1">
      <alignment horizontal="left" vertical="center"/>
    </xf>
    <xf numFmtId="10" fontId="41" fillId="2" borderId="0" xfId="0" applyNumberFormat="1" applyFont="1" applyFill="1" applyBorder="1" applyAlignment="1">
      <alignment horizontal="center" vertical="top"/>
    </xf>
    <xf numFmtId="10" fontId="41" fillId="2" borderId="6" xfId="0" applyNumberFormat="1" applyFont="1" applyFill="1" applyBorder="1" applyAlignment="1">
      <alignment horizontal="center" vertical="top"/>
    </xf>
    <xf numFmtId="4" fontId="41" fillId="2" borderId="0" xfId="0" applyNumberFormat="1" applyFont="1" applyFill="1" applyBorder="1" applyAlignment="1">
      <alignment horizontal="center" vertical="top"/>
    </xf>
    <xf numFmtId="4" fontId="41" fillId="2" borderId="6" xfId="0" applyNumberFormat="1" applyFont="1" applyFill="1" applyBorder="1" applyAlignment="1">
      <alignment horizontal="center" vertical="top"/>
    </xf>
    <xf numFmtId="4" fontId="40" fillId="0" borderId="10" xfId="0" applyNumberFormat="1" applyFont="1" applyBorder="1" applyAlignment="1">
      <alignment horizontal="center" vertical="center"/>
    </xf>
    <xf numFmtId="4" fontId="40" fillId="0" borderId="12" xfId="0" applyNumberFormat="1" applyFont="1" applyBorder="1" applyAlignment="1">
      <alignment horizontal="center" vertical="center"/>
    </xf>
    <xf numFmtId="4" fontId="39" fillId="0" borderId="2" xfId="0" applyNumberFormat="1" applyFont="1" applyBorder="1" applyAlignment="1">
      <alignment horizontal="center"/>
    </xf>
    <xf numFmtId="4" fontId="39" fillId="0" borderId="3" xfId="0" applyNumberFormat="1" applyFont="1" applyBorder="1" applyAlignment="1">
      <alignment horizontal="center"/>
    </xf>
    <xf numFmtId="4" fontId="39" fillId="0" borderId="4" xfId="0" applyNumberFormat="1" applyFont="1" applyBorder="1" applyAlignment="1">
      <alignment horizontal="center"/>
    </xf>
    <xf numFmtId="4" fontId="39" fillId="0" borderId="5" xfId="0" applyNumberFormat="1" applyFont="1" applyBorder="1" applyAlignment="1">
      <alignment horizontal="center"/>
    </xf>
    <xf numFmtId="4" fontId="39" fillId="0" borderId="0" xfId="0" applyNumberFormat="1" applyFont="1" applyBorder="1" applyAlignment="1">
      <alignment horizontal="center"/>
    </xf>
    <xf numFmtId="4" fontId="39" fillId="0" borderId="6" xfId="0" applyNumberFormat="1" applyFont="1" applyBorder="1" applyAlignment="1">
      <alignment horizontal="center"/>
    </xf>
    <xf numFmtId="4" fontId="39" fillId="0" borderId="7" xfId="0" applyNumberFormat="1" applyFont="1" applyBorder="1" applyAlignment="1">
      <alignment horizontal="center"/>
    </xf>
    <xf numFmtId="4" fontId="39" fillId="0" borderId="1" xfId="0" applyNumberFormat="1" applyFont="1" applyBorder="1" applyAlignment="1">
      <alignment horizontal="center"/>
    </xf>
    <xf numFmtId="4" fontId="39" fillId="0" borderId="8" xfId="0" applyNumberFormat="1" applyFont="1" applyBorder="1" applyAlignment="1">
      <alignment horizontal="center"/>
    </xf>
    <xf numFmtId="4" fontId="40" fillId="0" borderId="11" xfId="0" applyNumberFormat="1" applyFont="1" applyBorder="1" applyAlignment="1">
      <alignment horizontal="center"/>
    </xf>
    <xf numFmtId="4" fontId="39" fillId="0" borderId="12" xfId="0" applyNumberFormat="1" applyFont="1" applyBorder="1" applyAlignment="1">
      <alignment horizontal="center"/>
    </xf>
    <xf numFmtId="0" fontId="42" fillId="0" borderId="13" xfId="0" applyFont="1" applyBorder="1" applyAlignment="1">
      <alignment horizontal="left"/>
    </xf>
    <xf numFmtId="0" fontId="42" fillId="0" borderId="14" xfId="0" applyFont="1" applyBorder="1" applyAlignment="1">
      <alignment horizontal="left"/>
    </xf>
    <xf numFmtId="0" fontId="42" fillId="0" borderId="15" xfId="0" applyFont="1" applyBorder="1" applyAlignment="1">
      <alignment horizontal="left"/>
    </xf>
    <xf numFmtId="0" fontId="41" fillId="2" borderId="13" xfId="0" applyFont="1" applyFill="1" applyBorder="1" applyAlignment="1">
      <alignment horizontal="center" vertical="top" wrapText="1"/>
    </xf>
    <xf numFmtId="0" fontId="41" fillId="2" borderId="14" xfId="0" applyFont="1" applyFill="1" applyBorder="1" applyAlignment="1">
      <alignment horizontal="center" vertical="top" wrapText="1"/>
    </xf>
    <xf numFmtId="0" fontId="41" fillId="2" borderId="15" xfId="0" applyFont="1" applyFill="1" applyBorder="1" applyAlignment="1">
      <alignment horizontal="center" vertical="top" wrapText="1"/>
    </xf>
    <xf numFmtId="0" fontId="41" fillId="2" borderId="14" xfId="0" applyFont="1" applyFill="1" applyBorder="1" applyAlignment="1">
      <alignment horizontal="center" vertical="top"/>
    </xf>
    <xf numFmtId="0" fontId="41" fillId="2" borderId="15" xfId="0" applyFont="1" applyFill="1" applyBorder="1" applyAlignment="1">
      <alignment horizontal="center" vertical="top"/>
    </xf>
    <xf numFmtId="10" fontId="41" fillId="2" borderId="5" xfId="0" applyNumberFormat="1" applyFont="1" applyFill="1" applyBorder="1" applyAlignment="1">
      <alignment horizontal="center" vertical="top"/>
    </xf>
    <xf numFmtId="4" fontId="41" fillId="2" borderId="5" xfId="0" applyNumberFormat="1" applyFont="1" applyFill="1" applyBorder="1" applyAlignment="1">
      <alignment horizontal="center" vertical="top"/>
    </xf>
    <xf numFmtId="4" fontId="41" fillId="2" borderId="7" xfId="0" applyNumberFormat="1" applyFont="1" applyFill="1" applyBorder="1" applyAlignment="1">
      <alignment horizontal="center" vertical="top"/>
    </xf>
    <xf numFmtId="0" fontId="41" fillId="2" borderId="13" xfId="0" applyFont="1" applyFill="1" applyBorder="1" applyAlignment="1">
      <alignment horizontal="center" vertical="top"/>
    </xf>
  </cellXfs>
  <cellStyles count="10">
    <cellStyle name="Hiperlink" xfId="9" builtinId="8"/>
    <cellStyle name="Moeda" xfId="2" builtinId="4"/>
    <cellStyle name="Moeda 3" xfId="8"/>
    <cellStyle name="Normal" xfId="0" builtinId="0"/>
    <cellStyle name="Normal 2" xfId="7"/>
    <cellStyle name="Normal 5 2" xfId="6"/>
    <cellStyle name="Normal 6" xfId="4"/>
    <cellStyle name="Porcentagem" xfId="3" builtinId="5"/>
    <cellStyle name="Vírgula" xfId="1" builtinId="3"/>
    <cellStyle name="Vírgula 2 4" xfId="5"/>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font>
      <fill>
        <patternFill>
          <bgColor theme="9"/>
        </patternFill>
      </fill>
      <border>
        <vertical/>
        <horizontal/>
      </border>
    </dxf>
    <dxf>
      <font>
        <b val="0"/>
        <i/>
      </font>
      <fill>
        <patternFill>
          <bgColor rgb="FFFF0000"/>
        </patternFill>
      </fill>
    </dxf>
    <dxf>
      <font>
        <b val="0"/>
        <i/>
      </font>
      <fill>
        <patternFill>
          <bgColor theme="9"/>
        </patternFill>
      </fill>
      <border>
        <vertical/>
        <horizontal/>
      </border>
    </dxf>
    <dxf>
      <font>
        <b val="0"/>
        <i/>
      </font>
      <fill>
        <patternFill>
          <bgColor rgb="FFFF0000"/>
        </patternFill>
      </fill>
    </dxf>
    <dxf>
      <font>
        <b val="0"/>
        <i/>
      </font>
      <fill>
        <patternFill>
          <bgColor theme="9"/>
        </patternFill>
      </fill>
      <border>
        <vertical/>
        <horizontal/>
      </border>
    </dxf>
    <dxf>
      <font>
        <b val="0"/>
        <i/>
      </font>
      <fill>
        <patternFill>
          <bgColor rgb="FFFF0000"/>
        </patternFill>
      </fill>
    </dxf>
  </dxfs>
  <tableStyles count="0" defaultTableStyle="TableStyleMedium2" defaultPivotStyle="PivotStyleLight16"/>
  <colors>
    <mruColors>
      <color rgb="FF081F60"/>
      <color rgb="FF2F36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193;rea n&#227;o Financiada'!A1"/><Relationship Id="rId13" Type="http://schemas.openxmlformats.org/officeDocument/2006/relationships/hyperlink" Target="#'Evolu&#231;&#227;o do Rebanho'!A1"/><Relationship Id="rId18" Type="http://schemas.openxmlformats.org/officeDocument/2006/relationships/hyperlink" Target="#An&#225;lise!A1"/><Relationship Id="rId3" Type="http://schemas.openxmlformats.org/officeDocument/2006/relationships/hyperlink" Target="#'Dados Cadastrais'!A1"/><Relationship Id="rId21" Type="http://schemas.openxmlformats.org/officeDocument/2006/relationships/hyperlink" Target="#Psicultura!A1"/><Relationship Id="rId7" Type="http://schemas.openxmlformats.org/officeDocument/2006/relationships/hyperlink" Target="#'Declara&#231;&#227;o de Coordenadas'!A1"/><Relationship Id="rId12" Type="http://schemas.openxmlformats.org/officeDocument/2006/relationships/hyperlink" Target="#'Suporte Forrageiro'!A1"/><Relationship Id="rId17" Type="http://schemas.openxmlformats.org/officeDocument/2006/relationships/hyperlink" Target="#Enquadramento!A1"/><Relationship Id="rId2" Type="http://schemas.openxmlformats.org/officeDocument/2006/relationships/hyperlink" Target="#Checklist!A1"/><Relationship Id="rId16" Type="http://schemas.openxmlformats.org/officeDocument/2006/relationships/hyperlink" Target="#Garantias!A1"/><Relationship Id="rId20" Type="http://schemas.openxmlformats.org/officeDocument/2006/relationships/hyperlink" Target="#Apicultura!A1"/><Relationship Id="rId1" Type="http://schemas.openxmlformats.org/officeDocument/2006/relationships/image" Target="../media/image1.png"/><Relationship Id="rId6" Type="http://schemas.openxmlformats.org/officeDocument/2006/relationships/hyperlink" Target="#'Levantamento Patrimonial'!A1"/><Relationship Id="rId11" Type="http://schemas.openxmlformats.org/officeDocument/2006/relationships/hyperlink" Target="#'Indices T&#233;cnicos'!A1"/><Relationship Id="rId5" Type="http://schemas.openxmlformats.org/officeDocument/2006/relationships/hyperlink" Target="#Or&#231;amento!A1"/><Relationship Id="rId15" Type="http://schemas.openxmlformats.org/officeDocument/2006/relationships/hyperlink" Target="#Custos!A1"/><Relationship Id="rId10" Type="http://schemas.openxmlformats.org/officeDocument/2006/relationships/hyperlink" Target="#Pecu&#225;ria!A1"/><Relationship Id="rId19" Type="http://schemas.openxmlformats.org/officeDocument/2006/relationships/hyperlink" Target="#'Ciclo Curto'!A1"/><Relationship Id="rId4" Type="http://schemas.openxmlformats.org/officeDocument/2006/relationships/hyperlink" Target="#'Descri&#231;&#227;o do Projeto'!A1"/><Relationship Id="rId9" Type="http://schemas.openxmlformats.org/officeDocument/2006/relationships/hyperlink" Target="#'Culturas Perenes'!A1"/><Relationship Id="rId14" Type="http://schemas.openxmlformats.org/officeDocument/2006/relationships/hyperlink" Target="#'Receita Pecu&#225;ria'!A1"/></Relationships>
</file>

<file path=xl/drawings/_rels/drawing10.xml.rels><?xml version="1.0" encoding="UTF-8" standalone="yes"?>
<Relationships xmlns="http://schemas.openxmlformats.org/package/2006/relationships"><Relationship Id="rId3" Type="http://schemas.openxmlformats.org/officeDocument/2006/relationships/hyperlink" Target="#'Culturas Perenes'!A1"/><Relationship Id="rId2" Type="http://schemas.openxmlformats.org/officeDocument/2006/relationships/hyperlink" Target="#Apicultura!A1"/><Relationship Id="rId1" Type="http://schemas.openxmlformats.org/officeDocument/2006/relationships/hyperlink" Target="#'Menu Inicial'!A1"/></Relationships>
</file>

<file path=xl/drawings/_rels/drawing11.xml.rels><?xml version="1.0" encoding="UTF-8" standalone="yes"?>
<Relationships xmlns="http://schemas.openxmlformats.org/package/2006/relationships"><Relationship Id="rId3" Type="http://schemas.openxmlformats.org/officeDocument/2006/relationships/hyperlink" Target="#'Ciclo Curto'!A1"/><Relationship Id="rId2" Type="http://schemas.openxmlformats.org/officeDocument/2006/relationships/hyperlink" Target="#Psicultura!A1"/><Relationship Id="rId1" Type="http://schemas.openxmlformats.org/officeDocument/2006/relationships/hyperlink" Target="#'Menu Inicial'!A1"/></Relationships>
</file>

<file path=xl/drawings/_rels/drawing12.xml.rels><?xml version="1.0" encoding="UTF-8" standalone="yes"?>
<Relationships xmlns="http://schemas.openxmlformats.org/package/2006/relationships"><Relationship Id="rId3" Type="http://schemas.openxmlformats.org/officeDocument/2006/relationships/hyperlink" Target="#Apicultura!A1"/><Relationship Id="rId2" Type="http://schemas.openxmlformats.org/officeDocument/2006/relationships/hyperlink" Target="#Pecu&#225;ria!A1"/><Relationship Id="rId1" Type="http://schemas.openxmlformats.org/officeDocument/2006/relationships/hyperlink" Target="#'Menu Inicial'!A1"/></Relationships>
</file>

<file path=xl/drawings/_rels/drawing13.xml.rels><?xml version="1.0" encoding="UTF-8" standalone="yes"?>
<Relationships xmlns="http://schemas.openxmlformats.org/package/2006/relationships"><Relationship Id="rId3" Type="http://schemas.openxmlformats.org/officeDocument/2006/relationships/hyperlink" Target="#Psicultura!A1"/><Relationship Id="rId2" Type="http://schemas.openxmlformats.org/officeDocument/2006/relationships/hyperlink" Target="#'Indices T&#233;cnicos'!A1"/><Relationship Id="rId1" Type="http://schemas.openxmlformats.org/officeDocument/2006/relationships/hyperlink" Target="#'Menu Inicial'!A1"/></Relationships>
</file>

<file path=xl/drawings/_rels/drawing14.xml.rels><?xml version="1.0" encoding="UTF-8" standalone="yes"?>
<Relationships xmlns="http://schemas.openxmlformats.org/package/2006/relationships"><Relationship Id="rId3" Type="http://schemas.openxmlformats.org/officeDocument/2006/relationships/hyperlink" Target="#Pecu&#225;ria!A1"/><Relationship Id="rId2" Type="http://schemas.openxmlformats.org/officeDocument/2006/relationships/hyperlink" Target="#'Suporte Forrageiro'!A1"/><Relationship Id="rId1" Type="http://schemas.openxmlformats.org/officeDocument/2006/relationships/hyperlink" Target="#'Menu Inicial'!A1"/></Relationships>
</file>

<file path=xl/drawings/_rels/drawing15.xml.rels><?xml version="1.0" encoding="UTF-8" standalone="yes"?>
<Relationships xmlns="http://schemas.openxmlformats.org/package/2006/relationships"><Relationship Id="rId3" Type="http://schemas.openxmlformats.org/officeDocument/2006/relationships/hyperlink" Target="#'Indices T&#233;cnicos'!A1"/><Relationship Id="rId2" Type="http://schemas.openxmlformats.org/officeDocument/2006/relationships/hyperlink" Target="#'Evolu&#231;&#227;o do Rebanho'!A1"/><Relationship Id="rId1" Type="http://schemas.openxmlformats.org/officeDocument/2006/relationships/hyperlink" Target="#'Menu Inicial'!A1"/></Relationships>
</file>

<file path=xl/drawings/_rels/drawing16.xml.rels><?xml version="1.0" encoding="UTF-8" standalone="yes"?>
<Relationships xmlns="http://schemas.openxmlformats.org/package/2006/relationships"><Relationship Id="rId3" Type="http://schemas.openxmlformats.org/officeDocument/2006/relationships/hyperlink" Target="#'Suporte Forrageiro'!A1"/><Relationship Id="rId2" Type="http://schemas.openxmlformats.org/officeDocument/2006/relationships/hyperlink" Target="#'Receita Pecu&#225;ria'!A1"/><Relationship Id="rId1" Type="http://schemas.openxmlformats.org/officeDocument/2006/relationships/hyperlink" Target="#'Menu Inicial'!A1"/></Relationships>
</file>

<file path=xl/drawings/_rels/drawing17.xml.rels><?xml version="1.0" encoding="UTF-8" standalone="yes"?>
<Relationships xmlns="http://schemas.openxmlformats.org/package/2006/relationships"><Relationship Id="rId3" Type="http://schemas.openxmlformats.org/officeDocument/2006/relationships/hyperlink" Target="#'Evolu&#231;&#227;o do Rebanho'!A1"/><Relationship Id="rId2" Type="http://schemas.openxmlformats.org/officeDocument/2006/relationships/hyperlink" Target="#Custos!A1"/><Relationship Id="rId1" Type="http://schemas.openxmlformats.org/officeDocument/2006/relationships/hyperlink" Target="#'Menu Inicial'!A1"/></Relationships>
</file>

<file path=xl/drawings/_rels/drawing18.xml.rels><?xml version="1.0" encoding="UTF-8" standalone="yes"?>
<Relationships xmlns="http://schemas.openxmlformats.org/package/2006/relationships"><Relationship Id="rId3" Type="http://schemas.openxmlformats.org/officeDocument/2006/relationships/hyperlink" Target="#'Receita Pecu&#225;ria'!A1"/><Relationship Id="rId2" Type="http://schemas.openxmlformats.org/officeDocument/2006/relationships/hyperlink" Target="#Garantias!A1"/><Relationship Id="rId1" Type="http://schemas.openxmlformats.org/officeDocument/2006/relationships/hyperlink" Target="#'Menu Inicial'!A1"/></Relationships>
</file>

<file path=xl/drawings/_rels/drawing19.xml.rels><?xml version="1.0" encoding="UTF-8" standalone="yes"?>
<Relationships xmlns="http://schemas.openxmlformats.org/package/2006/relationships"><Relationship Id="rId3" Type="http://schemas.openxmlformats.org/officeDocument/2006/relationships/hyperlink" Target="#Custos!A1"/><Relationship Id="rId2" Type="http://schemas.openxmlformats.org/officeDocument/2006/relationships/hyperlink" Target="#Enquadramento!A1"/><Relationship Id="rId1" Type="http://schemas.openxmlformats.org/officeDocument/2006/relationships/hyperlink" Target="#'Menu Inicial'!A1"/></Relationships>
</file>

<file path=xl/drawings/_rels/drawing2.xml.rels><?xml version="1.0" encoding="UTF-8" standalone="yes"?>
<Relationships xmlns="http://schemas.openxmlformats.org/package/2006/relationships"><Relationship Id="rId2" Type="http://schemas.openxmlformats.org/officeDocument/2006/relationships/hyperlink" Target="#'Dados Cadastrais'!A1"/><Relationship Id="rId1" Type="http://schemas.openxmlformats.org/officeDocument/2006/relationships/hyperlink" Target="#'Menu Inicial'!A1"/></Relationships>
</file>

<file path=xl/drawings/_rels/drawing20.xml.rels><?xml version="1.0" encoding="UTF-8" standalone="yes"?>
<Relationships xmlns="http://schemas.openxmlformats.org/package/2006/relationships"><Relationship Id="rId3" Type="http://schemas.openxmlformats.org/officeDocument/2006/relationships/hyperlink" Target="#Garantias!A1"/><Relationship Id="rId2" Type="http://schemas.openxmlformats.org/officeDocument/2006/relationships/hyperlink" Target="#An&#225;lise!A1"/><Relationship Id="rId1" Type="http://schemas.openxmlformats.org/officeDocument/2006/relationships/hyperlink" Target="#'Menu Inicial'!A1"/></Relationships>
</file>

<file path=xl/drawings/_rels/drawing21.xml.rels><?xml version="1.0" encoding="UTF-8" standalone="yes"?>
<Relationships xmlns="http://schemas.openxmlformats.org/package/2006/relationships"><Relationship Id="rId2" Type="http://schemas.openxmlformats.org/officeDocument/2006/relationships/hyperlink" Target="#Enquadramento!A1"/><Relationship Id="rId1" Type="http://schemas.openxmlformats.org/officeDocument/2006/relationships/hyperlink" Target="#'Menu Inicial'!A1"/></Relationships>
</file>

<file path=xl/drawings/_rels/drawing3.xml.rels><?xml version="1.0" encoding="UTF-8" standalone="yes"?>
<Relationships xmlns="http://schemas.openxmlformats.org/package/2006/relationships"><Relationship Id="rId3" Type="http://schemas.openxmlformats.org/officeDocument/2006/relationships/hyperlink" Target="#Checklist!A1"/><Relationship Id="rId2" Type="http://schemas.openxmlformats.org/officeDocument/2006/relationships/hyperlink" Target="#'Descri&#231;&#227;o do Projeto'!A1"/><Relationship Id="rId1" Type="http://schemas.openxmlformats.org/officeDocument/2006/relationships/hyperlink" Target="#'Menu Inicial'!A1"/></Relationships>
</file>

<file path=xl/drawings/_rels/drawing4.xml.rels><?xml version="1.0" encoding="UTF-8" standalone="yes"?>
<Relationships xmlns="http://schemas.openxmlformats.org/package/2006/relationships"><Relationship Id="rId3" Type="http://schemas.openxmlformats.org/officeDocument/2006/relationships/hyperlink" Target="#'Dados Cadastrais'!A1"/><Relationship Id="rId2" Type="http://schemas.openxmlformats.org/officeDocument/2006/relationships/hyperlink" Target="#Or&#231;amento!A1"/><Relationship Id="rId1" Type="http://schemas.openxmlformats.org/officeDocument/2006/relationships/hyperlink" Target="#'Menu Inicial'!A1"/></Relationships>
</file>

<file path=xl/drawings/_rels/drawing5.xml.rels><?xml version="1.0" encoding="UTF-8" standalone="yes"?>
<Relationships xmlns="http://schemas.openxmlformats.org/package/2006/relationships"><Relationship Id="rId3" Type="http://schemas.openxmlformats.org/officeDocument/2006/relationships/hyperlink" Target="#'Descri&#231;&#227;o do Projeto'!A1"/><Relationship Id="rId2" Type="http://schemas.openxmlformats.org/officeDocument/2006/relationships/hyperlink" Target="#'Levantamento Patrimonial'!A1"/><Relationship Id="rId1" Type="http://schemas.openxmlformats.org/officeDocument/2006/relationships/hyperlink" Target="#'Menu Inicial'!A1"/></Relationships>
</file>

<file path=xl/drawings/_rels/drawing6.xml.rels><?xml version="1.0" encoding="UTF-8" standalone="yes"?>
<Relationships xmlns="http://schemas.openxmlformats.org/package/2006/relationships"><Relationship Id="rId3" Type="http://schemas.openxmlformats.org/officeDocument/2006/relationships/hyperlink" Target="#Or&#231;amento!A1"/><Relationship Id="rId2" Type="http://schemas.openxmlformats.org/officeDocument/2006/relationships/hyperlink" Target="#'Declara&#231;&#227;o de Coordenadas'!A1"/><Relationship Id="rId1" Type="http://schemas.openxmlformats.org/officeDocument/2006/relationships/hyperlink" Target="#'Menu Inicial'!A1"/></Relationships>
</file>

<file path=xl/drawings/_rels/drawing7.xml.rels><?xml version="1.0" encoding="UTF-8" standalone="yes"?>
<Relationships xmlns="http://schemas.openxmlformats.org/package/2006/relationships"><Relationship Id="rId3" Type="http://schemas.openxmlformats.org/officeDocument/2006/relationships/hyperlink" Target="#'Levantamento Patrimonial'!A1"/><Relationship Id="rId2" Type="http://schemas.openxmlformats.org/officeDocument/2006/relationships/hyperlink" Target="#'&#193;rea n&#227;o Financiada'!A1"/><Relationship Id="rId1" Type="http://schemas.openxmlformats.org/officeDocument/2006/relationships/hyperlink" Target="#'Menu Inicial'!A1"/></Relationships>
</file>

<file path=xl/drawings/_rels/drawing8.xml.rels><?xml version="1.0" encoding="UTF-8" standalone="yes"?>
<Relationships xmlns="http://schemas.openxmlformats.org/package/2006/relationships"><Relationship Id="rId3" Type="http://schemas.openxmlformats.org/officeDocument/2006/relationships/hyperlink" Target="#'Declara&#231;&#227;o de Coordenadas'!A1"/><Relationship Id="rId2" Type="http://schemas.openxmlformats.org/officeDocument/2006/relationships/hyperlink" Target="#'Culturas Perenes'!A1"/><Relationship Id="rId1" Type="http://schemas.openxmlformats.org/officeDocument/2006/relationships/hyperlink" Target="#'Menu Inicial'!A1"/></Relationships>
</file>

<file path=xl/drawings/_rels/drawing9.xml.rels><?xml version="1.0" encoding="UTF-8" standalone="yes"?>
<Relationships xmlns="http://schemas.openxmlformats.org/package/2006/relationships"><Relationship Id="rId3" Type="http://schemas.openxmlformats.org/officeDocument/2006/relationships/hyperlink" Target="#'&#193;rea n&#227;o Financiada'!A1"/><Relationship Id="rId2" Type="http://schemas.openxmlformats.org/officeDocument/2006/relationships/hyperlink" Target="#'Ciclo Curto'!A1"/><Relationship Id="rId1" Type="http://schemas.openxmlformats.org/officeDocument/2006/relationships/hyperlink" Target="#'Menu Inicial'!A1"/></Relationships>
</file>

<file path=xl/drawings/drawing1.xml><?xml version="1.0" encoding="utf-8"?>
<xdr:wsDr xmlns:xdr="http://schemas.openxmlformats.org/drawingml/2006/spreadsheetDrawing" xmlns:a="http://schemas.openxmlformats.org/drawingml/2006/main">
  <xdr:twoCellAnchor>
    <xdr:from>
      <xdr:col>4</xdr:col>
      <xdr:colOff>4187</xdr:colOff>
      <xdr:row>0</xdr:row>
      <xdr:rowOff>13607</xdr:rowOff>
    </xdr:from>
    <xdr:to>
      <xdr:col>18</xdr:col>
      <xdr:colOff>13606</xdr:colOff>
      <xdr:row>28</xdr:row>
      <xdr:rowOff>20411</xdr:rowOff>
    </xdr:to>
    <xdr:sp macro="" textlink="">
      <xdr:nvSpPr>
        <xdr:cNvPr id="2" name="Retângulo 1"/>
        <xdr:cNvSpPr/>
      </xdr:nvSpPr>
      <xdr:spPr>
        <a:xfrm>
          <a:off x="2436725" y="13607"/>
          <a:ext cx="8523304" cy="5340804"/>
        </a:xfrm>
        <a:prstGeom prst="rect">
          <a:avLst/>
        </a:prstGeom>
        <a:solidFill>
          <a:srgbClr val="081F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bg1"/>
            </a:solidFill>
          </a:endParaRPr>
        </a:p>
      </xdr:txBody>
    </xdr:sp>
    <xdr:clientData/>
  </xdr:twoCellAnchor>
  <xdr:twoCellAnchor editAs="oneCell">
    <xdr:from>
      <xdr:col>10</xdr:col>
      <xdr:colOff>11115</xdr:colOff>
      <xdr:row>4</xdr:row>
      <xdr:rowOff>151831</xdr:rowOff>
    </xdr:from>
    <xdr:to>
      <xdr:col>11</xdr:col>
      <xdr:colOff>161925</xdr:colOff>
      <xdr:row>9</xdr:row>
      <xdr:rowOff>69415</xdr:rowOff>
    </xdr:to>
    <xdr:pic>
      <xdr:nvPicPr>
        <xdr:cNvPr id="18" name="Imagem 17" descr="Banpará | 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7115" y="913831"/>
          <a:ext cx="760410" cy="870084"/>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393686</xdr:colOff>
      <xdr:row>13</xdr:row>
      <xdr:rowOff>141736</xdr:rowOff>
    </xdr:from>
    <xdr:to>
      <xdr:col>11</xdr:col>
      <xdr:colOff>214540</xdr:colOff>
      <xdr:row>15</xdr:row>
      <xdr:rowOff>88819</xdr:rowOff>
    </xdr:to>
    <xdr:sp macro="" textlink="">
      <xdr:nvSpPr>
        <xdr:cNvPr id="5" name="CaixaDeTexto 4"/>
        <xdr:cNvSpPr txBox="1"/>
      </xdr:nvSpPr>
      <xdr:spPr>
        <a:xfrm>
          <a:off x="5866898" y="2618236"/>
          <a:ext cx="1037123"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cap="none" spc="0">
              <a:ln w="0">
                <a:noFill/>
              </a:ln>
              <a:solidFill>
                <a:schemeClr val="bg1"/>
              </a:solidFill>
              <a:effectLst>
                <a:outerShdw blurRad="38100" dist="19050" dir="2700000" algn="tl" rotWithShape="0">
                  <a:schemeClr val="dk1">
                    <a:alpha val="40000"/>
                  </a:schemeClr>
                </a:outerShdw>
              </a:effectLst>
            </a:rPr>
            <a:t>Versão 2.0</a:t>
          </a:r>
        </a:p>
      </xdr:txBody>
    </xdr:sp>
    <xdr:clientData/>
  </xdr:twoCellAnchor>
  <xdr:oneCellAnchor>
    <xdr:from>
      <xdr:col>7</xdr:col>
      <xdr:colOff>283535</xdr:colOff>
      <xdr:row>9</xdr:row>
      <xdr:rowOff>177008</xdr:rowOff>
    </xdr:from>
    <xdr:ext cx="3877087" cy="843693"/>
    <xdr:sp macro="" textlink="">
      <xdr:nvSpPr>
        <xdr:cNvPr id="19" name="Retângulo 18"/>
        <xdr:cNvSpPr/>
      </xdr:nvSpPr>
      <xdr:spPr>
        <a:xfrm>
          <a:off x="4550735" y="1891508"/>
          <a:ext cx="3877087" cy="843693"/>
        </a:xfrm>
        <a:prstGeom prst="rect">
          <a:avLst/>
        </a:prstGeom>
        <a:noFill/>
        <a:ln>
          <a:noFill/>
        </a:ln>
      </xdr:spPr>
      <xdr:txBody>
        <a:bodyPr wrap="none" lIns="91440" tIns="45720" rIns="91440" bIns="45720">
          <a:spAutoFit/>
        </a:bodyPr>
        <a:lstStyle/>
        <a:p>
          <a:pPr algn="ctr"/>
          <a:r>
            <a:rPr lang="pt-BR" sz="2400" b="1" cap="none" spc="50">
              <a:ln w="9525" cmpd="sng">
                <a:noFill/>
                <a:prstDash val="solid"/>
              </a:ln>
              <a:solidFill>
                <a:schemeClr val="bg1"/>
              </a:solidFill>
              <a:effectLst>
                <a:glow rad="38100">
                  <a:schemeClr val="accent1">
                    <a:alpha val="40000"/>
                  </a:schemeClr>
                </a:glow>
              </a:effectLst>
            </a:rPr>
            <a:t>ELABORAÇÃO DE PROJETOS</a:t>
          </a:r>
        </a:p>
        <a:p>
          <a:pPr algn="ctr"/>
          <a:r>
            <a:rPr lang="pt-BR" sz="2400" b="1" cap="none" spc="50">
              <a:ln w="9525" cmpd="sng">
                <a:noFill/>
                <a:prstDash val="solid"/>
              </a:ln>
              <a:solidFill>
                <a:schemeClr val="bg1"/>
              </a:solidFill>
              <a:effectLst>
                <a:glow rad="38100">
                  <a:schemeClr val="accent1">
                    <a:alpha val="40000"/>
                  </a:schemeClr>
                </a:glow>
              </a:effectLst>
            </a:rPr>
            <a:t>CRÉDITO</a:t>
          </a:r>
          <a:r>
            <a:rPr lang="pt-BR" sz="2400" b="1" cap="none" spc="50" baseline="0">
              <a:ln w="9525" cmpd="sng">
                <a:noFill/>
                <a:prstDash val="solid"/>
              </a:ln>
              <a:solidFill>
                <a:schemeClr val="bg1"/>
              </a:solidFill>
              <a:effectLst>
                <a:glow rad="38100">
                  <a:schemeClr val="accent1">
                    <a:alpha val="40000"/>
                  </a:schemeClr>
                </a:glow>
              </a:effectLst>
            </a:rPr>
            <a:t> RURAL</a:t>
          </a:r>
          <a:endParaRPr lang="pt-BR" sz="2400" b="1" cap="none" spc="50">
            <a:ln w="9525" cmpd="sng">
              <a:noFill/>
              <a:prstDash val="solid"/>
            </a:ln>
            <a:solidFill>
              <a:schemeClr val="bg1"/>
            </a:solidFill>
            <a:effectLst>
              <a:glow rad="38100">
                <a:schemeClr val="accent1">
                  <a:alpha val="40000"/>
                </a:schemeClr>
              </a:glow>
            </a:effectLst>
          </a:endParaRPr>
        </a:p>
      </xdr:txBody>
    </xdr:sp>
    <xdr:clientData/>
  </xdr:oneCellAnchor>
  <xdr:twoCellAnchor>
    <xdr:from>
      <xdr:col>4</xdr:col>
      <xdr:colOff>509230</xdr:colOff>
      <xdr:row>2</xdr:row>
      <xdr:rowOff>56753</xdr:rowOff>
    </xdr:from>
    <xdr:to>
      <xdr:col>6</xdr:col>
      <xdr:colOff>516274</xdr:colOff>
      <xdr:row>3</xdr:row>
      <xdr:rowOff>69673</xdr:rowOff>
    </xdr:to>
    <xdr:sp macro="" textlink="">
      <xdr:nvSpPr>
        <xdr:cNvPr id="3" name="Retângulo 2">
          <a:hlinkClick xmlns:r="http://schemas.openxmlformats.org/officeDocument/2006/relationships" r:id="rId2"/>
        </xdr:cNvPr>
        <xdr:cNvSpPr/>
      </xdr:nvSpPr>
      <xdr:spPr>
        <a:xfrm>
          <a:off x="2941768" y="437753"/>
          <a:ext cx="1223314"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CHECKLIST</a:t>
          </a:r>
        </a:p>
      </xdr:txBody>
    </xdr:sp>
    <xdr:clientData/>
  </xdr:twoCellAnchor>
  <xdr:twoCellAnchor>
    <xdr:from>
      <xdr:col>4</xdr:col>
      <xdr:colOff>505766</xdr:colOff>
      <xdr:row>4</xdr:row>
      <xdr:rowOff>99331</xdr:rowOff>
    </xdr:from>
    <xdr:to>
      <xdr:col>6</xdr:col>
      <xdr:colOff>512810</xdr:colOff>
      <xdr:row>5</xdr:row>
      <xdr:rowOff>112251</xdr:rowOff>
    </xdr:to>
    <xdr:sp macro="" textlink="">
      <xdr:nvSpPr>
        <xdr:cNvPr id="8" name="Retângulo 7">
          <a:hlinkClick xmlns:r="http://schemas.openxmlformats.org/officeDocument/2006/relationships" r:id="rId3"/>
        </xdr:cNvPr>
        <xdr:cNvSpPr/>
      </xdr:nvSpPr>
      <xdr:spPr>
        <a:xfrm>
          <a:off x="2938304" y="861331"/>
          <a:ext cx="1223314"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DADOS</a:t>
          </a:r>
          <a:r>
            <a:rPr lang="pt-BR" sz="500" b="1" baseline="0">
              <a:latin typeface="Arial" panose="020B0604020202020204" pitchFamily="34" charset="0"/>
              <a:cs typeface="Arial" panose="020B0604020202020204" pitchFamily="34" charset="0"/>
            </a:rPr>
            <a:t> CADASTRAIS</a:t>
          </a:r>
          <a:endParaRPr lang="pt-BR" sz="500" b="1">
            <a:latin typeface="Arial" panose="020B0604020202020204" pitchFamily="34" charset="0"/>
            <a:cs typeface="Arial" panose="020B0604020202020204" pitchFamily="34" charset="0"/>
          </a:endParaRPr>
        </a:p>
      </xdr:txBody>
    </xdr:sp>
    <xdr:clientData/>
  </xdr:twoCellAnchor>
  <xdr:twoCellAnchor>
    <xdr:from>
      <xdr:col>4</xdr:col>
      <xdr:colOff>502302</xdr:colOff>
      <xdr:row>6</xdr:row>
      <xdr:rowOff>137264</xdr:rowOff>
    </xdr:from>
    <xdr:to>
      <xdr:col>6</xdr:col>
      <xdr:colOff>509346</xdr:colOff>
      <xdr:row>7</xdr:row>
      <xdr:rowOff>150184</xdr:rowOff>
    </xdr:to>
    <xdr:sp macro="" textlink="">
      <xdr:nvSpPr>
        <xdr:cNvPr id="9" name="Retângulo 8">
          <a:hlinkClick xmlns:r="http://schemas.openxmlformats.org/officeDocument/2006/relationships" r:id="rId4"/>
        </xdr:cNvPr>
        <xdr:cNvSpPr/>
      </xdr:nvSpPr>
      <xdr:spPr>
        <a:xfrm>
          <a:off x="2934840" y="1280264"/>
          <a:ext cx="1223314"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DESCRIÇÃO</a:t>
          </a:r>
          <a:r>
            <a:rPr lang="pt-BR" sz="500" b="1" baseline="0">
              <a:latin typeface="Arial" panose="020B0604020202020204" pitchFamily="34" charset="0"/>
              <a:cs typeface="Arial" panose="020B0604020202020204" pitchFamily="34" charset="0"/>
            </a:rPr>
            <a:t> DO PROJETO</a:t>
          </a:r>
          <a:endParaRPr lang="pt-BR" sz="500" b="1">
            <a:latin typeface="Arial" panose="020B0604020202020204" pitchFamily="34" charset="0"/>
            <a:cs typeface="Arial" panose="020B0604020202020204" pitchFamily="34" charset="0"/>
          </a:endParaRPr>
        </a:p>
      </xdr:txBody>
    </xdr:sp>
    <xdr:clientData/>
  </xdr:twoCellAnchor>
  <xdr:twoCellAnchor>
    <xdr:from>
      <xdr:col>4</xdr:col>
      <xdr:colOff>508131</xdr:colOff>
      <xdr:row>8</xdr:row>
      <xdr:rowOff>185752</xdr:rowOff>
    </xdr:from>
    <xdr:to>
      <xdr:col>6</xdr:col>
      <xdr:colOff>515175</xdr:colOff>
      <xdr:row>10</xdr:row>
      <xdr:rowOff>8172</xdr:rowOff>
    </xdr:to>
    <xdr:sp macro="" textlink="">
      <xdr:nvSpPr>
        <xdr:cNvPr id="10" name="Retângulo 9">
          <a:hlinkClick xmlns:r="http://schemas.openxmlformats.org/officeDocument/2006/relationships" r:id="rId5"/>
        </xdr:cNvPr>
        <xdr:cNvSpPr/>
      </xdr:nvSpPr>
      <xdr:spPr>
        <a:xfrm>
          <a:off x="2940669" y="1709752"/>
          <a:ext cx="1223314"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ORÇAMENTO</a:t>
          </a:r>
        </a:p>
      </xdr:txBody>
    </xdr:sp>
    <xdr:clientData/>
  </xdr:twoCellAnchor>
  <xdr:twoCellAnchor>
    <xdr:from>
      <xdr:col>4</xdr:col>
      <xdr:colOff>504034</xdr:colOff>
      <xdr:row>11</xdr:row>
      <xdr:rowOff>47757</xdr:rowOff>
    </xdr:from>
    <xdr:to>
      <xdr:col>6</xdr:col>
      <xdr:colOff>511078</xdr:colOff>
      <xdr:row>12</xdr:row>
      <xdr:rowOff>60677</xdr:rowOff>
    </xdr:to>
    <xdr:sp macro="" textlink="">
      <xdr:nvSpPr>
        <xdr:cNvPr id="11" name="Retângulo 10">
          <a:hlinkClick xmlns:r="http://schemas.openxmlformats.org/officeDocument/2006/relationships" r:id="rId6"/>
        </xdr:cNvPr>
        <xdr:cNvSpPr/>
      </xdr:nvSpPr>
      <xdr:spPr>
        <a:xfrm>
          <a:off x="2936572" y="2143257"/>
          <a:ext cx="1223314"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LEVANTAMENTO</a:t>
          </a:r>
          <a:r>
            <a:rPr lang="pt-BR" sz="500" b="1" baseline="0">
              <a:latin typeface="Arial" panose="020B0604020202020204" pitchFamily="34" charset="0"/>
              <a:cs typeface="Arial" panose="020B0604020202020204" pitchFamily="34" charset="0"/>
            </a:rPr>
            <a:t> PATRIMONIAL</a:t>
          </a:r>
          <a:endParaRPr lang="pt-BR" sz="500" b="1">
            <a:latin typeface="Arial" panose="020B0604020202020204" pitchFamily="34" charset="0"/>
            <a:cs typeface="Arial" panose="020B0604020202020204" pitchFamily="34" charset="0"/>
          </a:endParaRPr>
        </a:p>
      </xdr:txBody>
    </xdr:sp>
    <xdr:clientData/>
  </xdr:twoCellAnchor>
  <xdr:twoCellAnchor>
    <xdr:from>
      <xdr:col>4</xdr:col>
      <xdr:colOff>501202</xdr:colOff>
      <xdr:row>13</xdr:row>
      <xdr:rowOff>100261</xdr:rowOff>
    </xdr:from>
    <xdr:to>
      <xdr:col>6</xdr:col>
      <xdr:colOff>508246</xdr:colOff>
      <xdr:row>14</xdr:row>
      <xdr:rowOff>168519</xdr:rowOff>
    </xdr:to>
    <xdr:sp macro="" textlink="">
      <xdr:nvSpPr>
        <xdr:cNvPr id="12" name="Retângulo 11">
          <a:hlinkClick xmlns:r="http://schemas.openxmlformats.org/officeDocument/2006/relationships" r:id="rId7"/>
        </xdr:cNvPr>
        <xdr:cNvSpPr/>
      </xdr:nvSpPr>
      <xdr:spPr>
        <a:xfrm>
          <a:off x="2933740" y="2576761"/>
          <a:ext cx="1223314" cy="258758"/>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DECLARAÇÃO</a:t>
          </a:r>
          <a:r>
            <a:rPr lang="pt-BR" sz="500" b="1" baseline="0">
              <a:latin typeface="Arial" panose="020B0604020202020204" pitchFamily="34" charset="0"/>
              <a:cs typeface="Arial" panose="020B0604020202020204" pitchFamily="34" charset="0"/>
            </a:rPr>
            <a:t> DE COORDENADAS</a:t>
          </a:r>
          <a:endParaRPr lang="pt-BR" sz="500" b="1">
            <a:latin typeface="Arial" panose="020B0604020202020204" pitchFamily="34" charset="0"/>
            <a:cs typeface="Arial" panose="020B0604020202020204" pitchFamily="34" charset="0"/>
          </a:endParaRPr>
        </a:p>
      </xdr:txBody>
    </xdr:sp>
    <xdr:clientData/>
  </xdr:twoCellAnchor>
  <xdr:twoCellAnchor>
    <xdr:from>
      <xdr:col>4</xdr:col>
      <xdr:colOff>507030</xdr:colOff>
      <xdr:row>15</xdr:row>
      <xdr:rowOff>154666</xdr:rowOff>
    </xdr:from>
    <xdr:to>
      <xdr:col>6</xdr:col>
      <xdr:colOff>514074</xdr:colOff>
      <xdr:row>16</xdr:row>
      <xdr:rowOff>167586</xdr:rowOff>
    </xdr:to>
    <xdr:sp macro="" textlink="">
      <xdr:nvSpPr>
        <xdr:cNvPr id="13" name="Retângulo 12">
          <a:hlinkClick xmlns:r="http://schemas.openxmlformats.org/officeDocument/2006/relationships" r:id="rId8"/>
        </xdr:cNvPr>
        <xdr:cNvSpPr/>
      </xdr:nvSpPr>
      <xdr:spPr>
        <a:xfrm>
          <a:off x="2939568" y="3012166"/>
          <a:ext cx="1223314"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ÁREA</a:t>
          </a:r>
          <a:r>
            <a:rPr lang="pt-BR" sz="500" b="1" baseline="0">
              <a:latin typeface="Arial" panose="020B0604020202020204" pitchFamily="34" charset="0"/>
              <a:cs typeface="Arial" panose="020B0604020202020204" pitchFamily="34" charset="0"/>
            </a:rPr>
            <a:t> NAO FINANCIADA</a:t>
          </a:r>
          <a:endParaRPr lang="pt-BR" sz="500" b="1">
            <a:latin typeface="Arial" panose="020B0604020202020204" pitchFamily="34" charset="0"/>
            <a:cs typeface="Arial" panose="020B0604020202020204" pitchFamily="34" charset="0"/>
          </a:endParaRPr>
        </a:p>
      </xdr:txBody>
    </xdr:sp>
    <xdr:clientData/>
  </xdr:twoCellAnchor>
  <xdr:twoCellAnchor>
    <xdr:from>
      <xdr:col>14</xdr:col>
      <xdr:colOff>539788</xdr:colOff>
      <xdr:row>4</xdr:row>
      <xdr:rowOff>90120</xdr:rowOff>
    </xdr:from>
    <xdr:to>
      <xdr:col>16</xdr:col>
      <xdr:colOff>549791</xdr:colOff>
      <xdr:row>5</xdr:row>
      <xdr:rowOff>103040</xdr:rowOff>
    </xdr:to>
    <xdr:sp macro="" textlink="">
      <xdr:nvSpPr>
        <xdr:cNvPr id="14" name="Retângulo 13">
          <a:hlinkClick xmlns:r="http://schemas.openxmlformats.org/officeDocument/2006/relationships" r:id="rId9"/>
        </xdr:cNvPr>
        <xdr:cNvSpPr/>
      </xdr:nvSpPr>
      <xdr:spPr>
        <a:xfrm>
          <a:off x="9053673" y="852120"/>
          <a:ext cx="1226272"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CULTURAS</a:t>
          </a:r>
          <a:r>
            <a:rPr lang="pt-BR" sz="500" b="1" baseline="0">
              <a:latin typeface="Arial" panose="020B0604020202020204" pitchFamily="34" charset="0"/>
              <a:cs typeface="Arial" panose="020B0604020202020204" pitchFamily="34" charset="0"/>
            </a:rPr>
            <a:t> PERENES</a:t>
          </a:r>
          <a:endParaRPr lang="pt-BR" sz="500" b="1">
            <a:latin typeface="Arial" panose="020B0604020202020204" pitchFamily="34" charset="0"/>
            <a:cs typeface="Arial" panose="020B0604020202020204" pitchFamily="34" charset="0"/>
          </a:endParaRPr>
        </a:p>
      </xdr:txBody>
    </xdr:sp>
    <xdr:clientData/>
  </xdr:twoCellAnchor>
  <xdr:twoCellAnchor>
    <xdr:from>
      <xdr:col>14</xdr:col>
      <xdr:colOff>577886</xdr:colOff>
      <xdr:row>15</xdr:row>
      <xdr:rowOff>150140</xdr:rowOff>
    </xdr:from>
    <xdr:to>
      <xdr:col>16</xdr:col>
      <xdr:colOff>587889</xdr:colOff>
      <xdr:row>16</xdr:row>
      <xdr:rowOff>163060</xdr:rowOff>
    </xdr:to>
    <xdr:sp macro="" textlink="">
      <xdr:nvSpPr>
        <xdr:cNvPr id="15" name="Retângulo 14">
          <a:hlinkClick xmlns:r="http://schemas.openxmlformats.org/officeDocument/2006/relationships" r:id="rId10"/>
        </xdr:cNvPr>
        <xdr:cNvSpPr/>
      </xdr:nvSpPr>
      <xdr:spPr>
        <a:xfrm>
          <a:off x="9091771" y="3007640"/>
          <a:ext cx="1226272"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PECUÁRIA</a:t>
          </a:r>
        </a:p>
      </xdr:txBody>
    </xdr:sp>
    <xdr:clientData/>
  </xdr:twoCellAnchor>
  <xdr:twoCellAnchor>
    <xdr:from>
      <xdr:col>14</xdr:col>
      <xdr:colOff>573556</xdr:colOff>
      <xdr:row>17</xdr:row>
      <xdr:rowOff>180712</xdr:rowOff>
    </xdr:from>
    <xdr:to>
      <xdr:col>16</xdr:col>
      <xdr:colOff>583559</xdr:colOff>
      <xdr:row>19</xdr:row>
      <xdr:rowOff>3132</xdr:rowOff>
    </xdr:to>
    <xdr:sp macro="" textlink="">
      <xdr:nvSpPr>
        <xdr:cNvPr id="16" name="Retângulo 15">
          <a:hlinkClick xmlns:r="http://schemas.openxmlformats.org/officeDocument/2006/relationships" r:id="rId11"/>
        </xdr:cNvPr>
        <xdr:cNvSpPr/>
      </xdr:nvSpPr>
      <xdr:spPr>
        <a:xfrm>
          <a:off x="9087441" y="3419212"/>
          <a:ext cx="1226272"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ÍNDICES</a:t>
          </a:r>
          <a:r>
            <a:rPr lang="pt-BR" sz="500" b="1" baseline="0">
              <a:latin typeface="Arial" panose="020B0604020202020204" pitchFamily="34" charset="0"/>
              <a:cs typeface="Arial" panose="020B0604020202020204" pitchFamily="34" charset="0"/>
            </a:rPr>
            <a:t> TÉCNICOS</a:t>
          </a:r>
          <a:endParaRPr lang="pt-BR" sz="500" b="1">
            <a:latin typeface="Arial" panose="020B0604020202020204" pitchFamily="34" charset="0"/>
            <a:cs typeface="Arial" panose="020B0604020202020204" pitchFamily="34" charset="0"/>
          </a:endParaRPr>
        </a:p>
      </xdr:txBody>
    </xdr:sp>
    <xdr:clientData/>
  </xdr:twoCellAnchor>
  <xdr:twoCellAnchor>
    <xdr:from>
      <xdr:col>14</xdr:col>
      <xdr:colOff>578753</xdr:colOff>
      <xdr:row>20</xdr:row>
      <xdr:rowOff>25047</xdr:rowOff>
    </xdr:from>
    <xdr:to>
      <xdr:col>16</xdr:col>
      <xdr:colOff>588756</xdr:colOff>
      <xdr:row>21</xdr:row>
      <xdr:rowOff>37967</xdr:rowOff>
    </xdr:to>
    <xdr:sp macro="" textlink="">
      <xdr:nvSpPr>
        <xdr:cNvPr id="17" name="Retângulo 16">
          <a:hlinkClick xmlns:r="http://schemas.openxmlformats.org/officeDocument/2006/relationships" r:id="rId12"/>
        </xdr:cNvPr>
        <xdr:cNvSpPr/>
      </xdr:nvSpPr>
      <xdr:spPr>
        <a:xfrm>
          <a:off x="9092638" y="3835047"/>
          <a:ext cx="1226272"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SUPORTE</a:t>
          </a:r>
          <a:r>
            <a:rPr lang="pt-BR" sz="500" b="1" baseline="0">
              <a:latin typeface="Arial" panose="020B0604020202020204" pitchFamily="34" charset="0"/>
              <a:cs typeface="Arial" panose="020B0604020202020204" pitchFamily="34" charset="0"/>
            </a:rPr>
            <a:t> FORRAGEIRO</a:t>
          </a:r>
          <a:endParaRPr lang="pt-BR" sz="500" b="1">
            <a:latin typeface="Arial" panose="020B0604020202020204" pitchFamily="34" charset="0"/>
            <a:cs typeface="Arial" panose="020B0604020202020204" pitchFamily="34" charset="0"/>
          </a:endParaRPr>
        </a:p>
      </xdr:txBody>
    </xdr:sp>
    <xdr:clientData/>
  </xdr:twoCellAnchor>
  <xdr:twoCellAnchor>
    <xdr:from>
      <xdr:col>14</xdr:col>
      <xdr:colOff>578753</xdr:colOff>
      <xdr:row>22</xdr:row>
      <xdr:rowOff>56887</xdr:rowOff>
    </xdr:from>
    <xdr:to>
      <xdr:col>16</xdr:col>
      <xdr:colOff>588756</xdr:colOff>
      <xdr:row>23</xdr:row>
      <xdr:rowOff>69807</xdr:rowOff>
    </xdr:to>
    <xdr:sp macro="" textlink="">
      <xdr:nvSpPr>
        <xdr:cNvPr id="20" name="Retângulo 19">
          <a:hlinkClick xmlns:r="http://schemas.openxmlformats.org/officeDocument/2006/relationships" r:id="rId13"/>
        </xdr:cNvPr>
        <xdr:cNvSpPr/>
      </xdr:nvSpPr>
      <xdr:spPr>
        <a:xfrm>
          <a:off x="9092638" y="4247887"/>
          <a:ext cx="1226272"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EVOLUÇÃO</a:t>
          </a:r>
          <a:r>
            <a:rPr lang="pt-BR" sz="500" b="1" baseline="0">
              <a:latin typeface="Arial" panose="020B0604020202020204" pitchFamily="34" charset="0"/>
              <a:cs typeface="Arial" panose="020B0604020202020204" pitchFamily="34" charset="0"/>
            </a:rPr>
            <a:t> DO REBANHO</a:t>
          </a:r>
          <a:endParaRPr lang="pt-BR" sz="500" b="1">
            <a:latin typeface="Arial" panose="020B0604020202020204" pitchFamily="34" charset="0"/>
            <a:cs typeface="Arial" panose="020B0604020202020204" pitchFamily="34" charset="0"/>
          </a:endParaRPr>
        </a:p>
      </xdr:txBody>
    </xdr:sp>
    <xdr:clientData/>
  </xdr:twoCellAnchor>
  <xdr:twoCellAnchor>
    <xdr:from>
      <xdr:col>14</xdr:col>
      <xdr:colOff>576151</xdr:colOff>
      <xdr:row>24</xdr:row>
      <xdr:rowOff>111640</xdr:rowOff>
    </xdr:from>
    <xdr:to>
      <xdr:col>16</xdr:col>
      <xdr:colOff>586154</xdr:colOff>
      <xdr:row>25</xdr:row>
      <xdr:rowOff>124560</xdr:rowOff>
    </xdr:to>
    <xdr:sp macro="" textlink="">
      <xdr:nvSpPr>
        <xdr:cNvPr id="21" name="Retângulo 20">
          <a:hlinkClick xmlns:r="http://schemas.openxmlformats.org/officeDocument/2006/relationships" r:id="rId14"/>
        </xdr:cNvPr>
        <xdr:cNvSpPr/>
      </xdr:nvSpPr>
      <xdr:spPr>
        <a:xfrm>
          <a:off x="9090036" y="4683640"/>
          <a:ext cx="1226272"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RECEITA</a:t>
          </a:r>
          <a:r>
            <a:rPr lang="pt-BR" sz="500" b="1" baseline="0">
              <a:latin typeface="Arial" panose="020B0604020202020204" pitchFamily="34" charset="0"/>
              <a:cs typeface="Arial" panose="020B0604020202020204" pitchFamily="34" charset="0"/>
            </a:rPr>
            <a:t> PECUÁRIA</a:t>
          </a:r>
          <a:endParaRPr lang="pt-BR" sz="500" b="1">
            <a:latin typeface="Arial" panose="020B0604020202020204" pitchFamily="34" charset="0"/>
            <a:cs typeface="Arial" panose="020B0604020202020204" pitchFamily="34" charset="0"/>
          </a:endParaRPr>
        </a:p>
      </xdr:txBody>
    </xdr:sp>
    <xdr:clientData/>
  </xdr:twoCellAnchor>
  <xdr:twoCellAnchor>
    <xdr:from>
      <xdr:col>4</xdr:col>
      <xdr:colOff>502302</xdr:colOff>
      <xdr:row>18</xdr:row>
      <xdr:rowOff>12022</xdr:rowOff>
    </xdr:from>
    <xdr:to>
      <xdr:col>6</xdr:col>
      <xdr:colOff>509346</xdr:colOff>
      <xdr:row>19</xdr:row>
      <xdr:rowOff>24942</xdr:rowOff>
    </xdr:to>
    <xdr:sp macro="" textlink="">
      <xdr:nvSpPr>
        <xdr:cNvPr id="22" name="Retângulo 21">
          <a:hlinkClick xmlns:r="http://schemas.openxmlformats.org/officeDocument/2006/relationships" r:id="rId15"/>
        </xdr:cNvPr>
        <xdr:cNvSpPr/>
      </xdr:nvSpPr>
      <xdr:spPr>
        <a:xfrm>
          <a:off x="2934840" y="3441022"/>
          <a:ext cx="1223314"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CUSTOS</a:t>
          </a:r>
        </a:p>
      </xdr:txBody>
    </xdr:sp>
    <xdr:clientData/>
  </xdr:twoCellAnchor>
  <xdr:twoCellAnchor>
    <xdr:from>
      <xdr:col>4</xdr:col>
      <xdr:colOff>502853</xdr:colOff>
      <xdr:row>20</xdr:row>
      <xdr:rowOff>57769</xdr:rowOff>
    </xdr:from>
    <xdr:to>
      <xdr:col>6</xdr:col>
      <xdr:colOff>509897</xdr:colOff>
      <xdr:row>21</xdr:row>
      <xdr:rowOff>70689</xdr:rowOff>
    </xdr:to>
    <xdr:sp macro="" textlink="">
      <xdr:nvSpPr>
        <xdr:cNvPr id="23" name="Retângulo 22">
          <a:hlinkClick xmlns:r="http://schemas.openxmlformats.org/officeDocument/2006/relationships" r:id="rId16"/>
        </xdr:cNvPr>
        <xdr:cNvSpPr/>
      </xdr:nvSpPr>
      <xdr:spPr>
        <a:xfrm>
          <a:off x="2935391" y="3867769"/>
          <a:ext cx="1223314"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GARANTIAS</a:t>
          </a:r>
        </a:p>
      </xdr:txBody>
    </xdr:sp>
    <xdr:clientData/>
  </xdr:twoCellAnchor>
  <xdr:twoCellAnchor>
    <xdr:from>
      <xdr:col>4</xdr:col>
      <xdr:colOff>504034</xdr:colOff>
      <xdr:row>22</xdr:row>
      <xdr:rowOff>107525</xdr:rowOff>
    </xdr:from>
    <xdr:to>
      <xdr:col>6</xdr:col>
      <xdr:colOff>511078</xdr:colOff>
      <xdr:row>23</xdr:row>
      <xdr:rowOff>120445</xdr:rowOff>
    </xdr:to>
    <xdr:sp macro="" textlink="">
      <xdr:nvSpPr>
        <xdr:cNvPr id="24" name="Retângulo 23">
          <a:hlinkClick xmlns:r="http://schemas.openxmlformats.org/officeDocument/2006/relationships" r:id="rId17"/>
        </xdr:cNvPr>
        <xdr:cNvSpPr/>
      </xdr:nvSpPr>
      <xdr:spPr>
        <a:xfrm>
          <a:off x="2936572" y="4298525"/>
          <a:ext cx="1223314"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ENQUADRAMENTO</a:t>
          </a:r>
        </a:p>
      </xdr:txBody>
    </xdr:sp>
    <xdr:clientData/>
  </xdr:twoCellAnchor>
  <xdr:twoCellAnchor>
    <xdr:from>
      <xdr:col>4</xdr:col>
      <xdr:colOff>502894</xdr:colOff>
      <xdr:row>24</xdr:row>
      <xdr:rowOff>140175</xdr:rowOff>
    </xdr:from>
    <xdr:to>
      <xdr:col>6</xdr:col>
      <xdr:colOff>509938</xdr:colOff>
      <xdr:row>25</xdr:row>
      <xdr:rowOff>153095</xdr:rowOff>
    </xdr:to>
    <xdr:sp macro="" textlink="">
      <xdr:nvSpPr>
        <xdr:cNvPr id="25" name="Retângulo 24">
          <a:hlinkClick xmlns:r="http://schemas.openxmlformats.org/officeDocument/2006/relationships" r:id="rId18"/>
        </xdr:cNvPr>
        <xdr:cNvSpPr/>
      </xdr:nvSpPr>
      <xdr:spPr>
        <a:xfrm>
          <a:off x="2935432" y="4712175"/>
          <a:ext cx="1223314"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ANÁLISE</a:t>
          </a:r>
        </a:p>
      </xdr:txBody>
    </xdr:sp>
    <xdr:clientData/>
  </xdr:twoCellAnchor>
  <xdr:twoCellAnchor>
    <xdr:from>
      <xdr:col>14</xdr:col>
      <xdr:colOff>463425</xdr:colOff>
      <xdr:row>2</xdr:row>
      <xdr:rowOff>145735</xdr:rowOff>
    </xdr:from>
    <xdr:to>
      <xdr:col>16</xdr:col>
      <xdr:colOff>603005</xdr:colOff>
      <xdr:row>4</xdr:row>
      <xdr:rowOff>92818</xdr:rowOff>
    </xdr:to>
    <xdr:sp macro="" textlink="">
      <xdr:nvSpPr>
        <xdr:cNvPr id="29" name="CaixaDeTexto 28"/>
        <xdr:cNvSpPr txBox="1"/>
      </xdr:nvSpPr>
      <xdr:spPr>
        <a:xfrm>
          <a:off x="8977310" y="526735"/>
          <a:ext cx="1355849"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cap="none" spc="0">
              <a:ln w="0">
                <a:noFill/>
              </a:ln>
              <a:solidFill>
                <a:schemeClr val="bg1"/>
              </a:solidFill>
              <a:effectLst>
                <a:outerShdw blurRad="38100" dist="19050" dir="2700000" algn="tl" rotWithShape="0">
                  <a:schemeClr val="dk1">
                    <a:alpha val="40000"/>
                  </a:schemeClr>
                </a:outerShdw>
              </a:effectLst>
            </a:rPr>
            <a:t>Agricultura</a:t>
          </a:r>
        </a:p>
      </xdr:txBody>
    </xdr:sp>
    <xdr:clientData/>
  </xdr:twoCellAnchor>
  <xdr:twoCellAnchor>
    <xdr:from>
      <xdr:col>14</xdr:col>
      <xdr:colOff>497128</xdr:colOff>
      <xdr:row>9</xdr:row>
      <xdr:rowOff>109096</xdr:rowOff>
    </xdr:from>
    <xdr:to>
      <xdr:col>17</xdr:col>
      <xdr:colOff>28574</xdr:colOff>
      <xdr:row>11</xdr:row>
      <xdr:rowOff>56179</xdr:rowOff>
    </xdr:to>
    <xdr:sp macro="" textlink="">
      <xdr:nvSpPr>
        <xdr:cNvPr id="30" name="CaixaDeTexto 29"/>
        <xdr:cNvSpPr txBox="1"/>
      </xdr:nvSpPr>
      <xdr:spPr>
        <a:xfrm>
          <a:off x="9011013" y="1823596"/>
          <a:ext cx="1355849"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400" b="1" cap="none" spc="0">
              <a:ln w="0">
                <a:noFill/>
              </a:ln>
              <a:solidFill>
                <a:schemeClr val="bg1"/>
              </a:solidFill>
              <a:effectLst>
                <a:outerShdw blurRad="38100" dist="19050" dir="2700000" algn="tl" rotWithShape="0">
                  <a:schemeClr val="dk1">
                    <a:alpha val="40000"/>
                  </a:schemeClr>
                </a:outerShdw>
              </a:effectLst>
            </a:rPr>
            <a:t>Pecuária</a:t>
          </a:r>
        </a:p>
      </xdr:txBody>
    </xdr:sp>
    <xdr:clientData/>
  </xdr:twoCellAnchor>
  <xdr:twoCellAnchor>
    <xdr:from>
      <xdr:col>14</xdr:col>
      <xdr:colOff>545650</xdr:colOff>
      <xdr:row>6</xdr:row>
      <xdr:rowOff>132618</xdr:rowOff>
    </xdr:from>
    <xdr:to>
      <xdr:col>16</xdr:col>
      <xdr:colOff>555653</xdr:colOff>
      <xdr:row>7</xdr:row>
      <xdr:rowOff>145538</xdr:rowOff>
    </xdr:to>
    <xdr:sp macro="" textlink="">
      <xdr:nvSpPr>
        <xdr:cNvPr id="26" name="Retângulo 25">
          <a:hlinkClick xmlns:r="http://schemas.openxmlformats.org/officeDocument/2006/relationships" r:id="rId19"/>
        </xdr:cNvPr>
        <xdr:cNvSpPr/>
      </xdr:nvSpPr>
      <xdr:spPr>
        <a:xfrm>
          <a:off x="9059535" y="1275618"/>
          <a:ext cx="1226272"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CICLO</a:t>
          </a:r>
          <a:r>
            <a:rPr lang="pt-BR" sz="500" b="1" baseline="0">
              <a:latin typeface="Arial" panose="020B0604020202020204" pitchFamily="34" charset="0"/>
              <a:cs typeface="Arial" panose="020B0604020202020204" pitchFamily="34" charset="0"/>
            </a:rPr>
            <a:t> CURTO</a:t>
          </a:r>
          <a:endParaRPr lang="pt-BR" sz="500" b="1">
            <a:latin typeface="Arial" panose="020B0604020202020204" pitchFamily="34" charset="0"/>
            <a:cs typeface="Arial" panose="020B0604020202020204" pitchFamily="34" charset="0"/>
          </a:endParaRPr>
        </a:p>
      </xdr:txBody>
    </xdr:sp>
    <xdr:clientData/>
  </xdr:twoCellAnchor>
  <xdr:twoCellAnchor>
    <xdr:from>
      <xdr:col>14</xdr:col>
      <xdr:colOff>571500</xdr:colOff>
      <xdr:row>11</xdr:row>
      <xdr:rowOff>65944</xdr:rowOff>
    </xdr:from>
    <xdr:to>
      <xdr:col>16</xdr:col>
      <xdr:colOff>581503</xdr:colOff>
      <xdr:row>12</xdr:row>
      <xdr:rowOff>78864</xdr:rowOff>
    </xdr:to>
    <xdr:sp macro="" textlink="">
      <xdr:nvSpPr>
        <xdr:cNvPr id="27" name="Retângulo 26">
          <a:hlinkClick xmlns:r="http://schemas.openxmlformats.org/officeDocument/2006/relationships" r:id="rId20"/>
        </xdr:cNvPr>
        <xdr:cNvSpPr/>
      </xdr:nvSpPr>
      <xdr:spPr>
        <a:xfrm>
          <a:off x="9085385" y="2161444"/>
          <a:ext cx="1226272"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APICULTURA</a:t>
          </a:r>
        </a:p>
      </xdr:txBody>
    </xdr:sp>
    <xdr:clientData/>
  </xdr:twoCellAnchor>
  <xdr:twoCellAnchor>
    <xdr:from>
      <xdr:col>14</xdr:col>
      <xdr:colOff>578826</xdr:colOff>
      <xdr:row>13</xdr:row>
      <xdr:rowOff>102580</xdr:rowOff>
    </xdr:from>
    <xdr:to>
      <xdr:col>16</xdr:col>
      <xdr:colOff>588829</xdr:colOff>
      <xdr:row>14</xdr:row>
      <xdr:rowOff>115500</xdr:rowOff>
    </xdr:to>
    <xdr:sp macro="" textlink="">
      <xdr:nvSpPr>
        <xdr:cNvPr id="28" name="Retângulo 27">
          <a:hlinkClick xmlns:r="http://schemas.openxmlformats.org/officeDocument/2006/relationships" r:id="rId21"/>
        </xdr:cNvPr>
        <xdr:cNvSpPr/>
      </xdr:nvSpPr>
      <xdr:spPr>
        <a:xfrm>
          <a:off x="9092711" y="2579080"/>
          <a:ext cx="1226272" cy="20342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pt-BR" sz="500" b="1">
              <a:latin typeface="Arial" panose="020B0604020202020204" pitchFamily="34" charset="0"/>
              <a:cs typeface="Arial" panose="020B0604020202020204" pitchFamily="34" charset="0"/>
            </a:rPr>
            <a:t>PSICULTURA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824442</xdr:colOff>
      <xdr:row>3</xdr:row>
      <xdr:rowOff>46199</xdr:rowOff>
    </xdr:from>
    <xdr:to>
      <xdr:col>15</xdr:col>
      <xdr:colOff>103808</xdr:colOff>
      <xdr:row>4</xdr:row>
      <xdr:rowOff>121157</xdr:rowOff>
    </xdr:to>
    <xdr:sp macro="" textlink="">
      <xdr:nvSpPr>
        <xdr:cNvPr id="2" name="Retângulo 1">
          <a:hlinkClick xmlns:r="http://schemas.openxmlformats.org/officeDocument/2006/relationships" r:id="rId1"/>
        </xdr:cNvPr>
        <xdr:cNvSpPr/>
      </xdr:nvSpPr>
      <xdr:spPr>
        <a:xfrm>
          <a:off x="13854642" y="646274"/>
          <a:ext cx="1193891" cy="274983"/>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14</xdr:col>
      <xdr:colOff>592805</xdr:colOff>
      <xdr:row>1</xdr:row>
      <xdr:rowOff>76200</xdr:rowOff>
    </xdr:from>
    <xdr:to>
      <xdr:col>15</xdr:col>
      <xdr:colOff>356751</xdr:colOff>
      <xdr:row>3</xdr:row>
      <xdr:rowOff>92765</xdr:rowOff>
    </xdr:to>
    <xdr:sp macro="" textlink="">
      <xdr:nvSpPr>
        <xdr:cNvPr id="3" name="Seta para a direita 2">
          <a:hlinkClick xmlns:r="http://schemas.openxmlformats.org/officeDocument/2006/relationships" r:id="rId2"/>
        </xdr:cNvPr>
        <xdr:cNvSpPr/>
      </xdr:nvSpPr>
      <xdr:spPr>
        <a:xfrm>
          <a:off x="14480255" y="276225"/>
          <a:ext cx="821221" cy="416615"/>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13</xdr:col>
      <xdr:colOff>571500</xdr:colOff>
      <xdr:row>1</xdr:row>
      <xdr:rowOff>76200</xdr:rowOff>
    </xdr:from>
    <xdr:to>
      <xdr:col>14</xdr:col>
      <xdr:colOff>538830</xdr:colOff>
      <xdr:row>3</xdr:row>
      <xdr:rowOff>92765</xdr:rowOff>
    </xdr:to>
    <xdr:sp macro="" textlink="">
      <xdr:nvSpPr>
        <xdr:cNvPr id="4" name="Seta para a direita 3">
          <a:hlinkClick xmlns:r="http://schemas.openxmlformats.org/officeDocument/2006/relationships" r:id="rId3"/>
        </xdr:cNvPr>
        <xdr:cNvSpPr/>
      </xdr:nvSpPr>
      <xdr:spPr>
        <a:xfrm flipH="1">
          <a:off x="13601700" y="276225"/>
          <a:ext cx="824580" cy="416615"/>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418595</xdr:colOff>
      <xdr:row>2</xdr:row>
      <xdr:rowOff>171267</xdr:rowOff>
    </xdr:from>
    <xdr:to>
      <xdr:col>11</xdr:col>
      <xdr:colOff>386660</xdr:colOff>
      <xdr:row>4</xdr:row>
      <xdr:rowOff>48685</xdr:rowOff>
    </xdr:to>
    <xdr:sp macro="" textlink="">
      <xdr:nvSpPr>
        <xdr:cNvPr id="5" name="Retângulo 4">
          <a:hlinkClick xmlns:r="http://schemas.openxmlformats.org/officeDocument/2006/relationships" r:id="rId1"/>
        </xdr:cNvPr>
        <xdr:cNvSpPr/>
      </xdr:nvSpPr>
      <xdr:spPr>
        <a:xfrm>
          <a:off x="8974530" y="568832"/>
          <a:ext cx="1193891" cy="274983"/>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10</xdr:col>
      <xdr:colOff>431295</xdr:colOff>
      <xdr:row>1</xdr:row>
      <xdr:rowOff>0</xdr:rowOff>
    </xdr:from>
    <xdr:to>
      <xdr:col>12</xdr:col>
      <xdr:colOff>26690</xdr:colOff>
      <xdr:row>3</xdr:row>
      <xdr:rowOff>19050</xdr:rowOff>
    </xdr:to>
    <xdr:sp macro="" textlink="">
      <xdr:nvSpPr>
        <xdr:cNvPr id="6" name="Seta para a direita 5">
          <a:hlinkClick xmlns:r="http://schemas.openxmlformats.org/officeDocument/2006/relationships" r:id="rId2"/>
        </xdr:cNvPr>
        <xdr:cNvSpPr/>
      </xdr:nvSpPr>
      <xdr:spPr>
        <a:xfrm>
          <a:off x="9600143" y="198783"/>
          <a:ext cx="821221" cy="416615"/>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9</xdr:col>
      <xdr:colOff>165653</xdr:colOff>
      <xdr:row>1</xdr:row>
      <xdr:rowOff>0</xdr:rowOff>
    </xdr:from>
    <xdr:to>
      <xdr:col>10</xdr:col>
      <xdr:colOff>377320</xdr:colOff>
      <xdr:row>3</xdr:row>
      <xdr:rowOff>19050</xdr:rowOff>
    </xdr:to>
    <xdr:sp macro="" textlink="">
      <xdr:nvSpPr>
        <xdr:cNvPr id="7" name="Seta para a direita 6">
          <a:hlinkClick xmlns:r="http://schemas.openxmlformats.org/officeDocument/2006/relationships" r:id="rId3"/>
        </xdr:cNvPr>
        <xdr:cNvSpPr/>
      </xdr:nvSpPr>
      <xdr:spPr>
        <a:xfrm flipH="1">
          <a:off x="8721588" y="198783"/>
          <a:ext cx="824580" cy="416615"/>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252942</xdr:colOff>
      <xdr:row>3</xdr:row>
      <xdr:rowOff>170024</xdr:rowOff>
    </xdr:from>
    <xdr:to>
      <xdr:col>13</xdr:col>
      <xdr:colOff>227633</xdr:colOff>
      <xdr:row>5</xdr:row>
      <xdr:rowOff>44957</xdr:rowOff>
    </xdr:to>
    <xdr:sp macro="" textlink="">
      <xdr:nvSpPr>
        <xdr:cNvPr id="5" name="Retângulo 4">
          <a:hlinkClick xmlns:r="http://schemas.openxmlformats.org/officeDocument/2006/relationships" r:id="rId1"/>
        </xdr:cNvPr>
        <xdr:cNvSpPr/>
      </xdr:nvSpPr>
      <xdr:spPr>
        <a:xfrm>
          <a:off x="9473142" y="770099"/>
          <a:ext cx="1193891" cy="274983"/>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12</xdr:col>
      <xdr:colOff>268955</xdr:colOff>
      <xdr:row>2</xdr:row>
      <xdr:rowOff>0</xdr:rowOff>
    </xdr:from>
    <xdr:to>
      <xdr:col>13</xdr:col>
      <xdr:colOff>480576</xdr:colOff>
      <xdr:row>4</xdr:row>
      <xdr:rowOff>16565</xdr:rowOff>
    </xdr:to>
    <xdr:sp macro="" textlink="">
      <xdr:nvSpPr>
        <xdr:cNvPr id="6" name="Seta para a direita 5">
          <a:hlinkClick xmlns:r="http://schemas.openxmlformats.org/officeDocument/2006/relationships" r:id="rId2"/>
        </xdr:cNvPr>
        <xdr:cNvSpPr/>
      </xdr:nvSpPr>
      <xdr:spPr>
        <a:xfrm>
          <a:off x="10098755" y="400050"/>
          <a:ext cx="821221" cy="416615"/>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11</xdr:col>
      <xdr:colOff>0</xdr:colOff>
      <xdr:row>2</xdr:row>
      <xdr:rowOff>0</xdr:rowOff>
    </xdr:from>
    <xdr:to>
      <xdr:col>12</xdr:col>
      <xdr:colOff>214980</xdr:colOff>
      <xdr:row>4</xdr:row>
      <xdr:rowOff>16565</xdr:rowOff>
    </xdr:to>
    <xdr:sp macro="" textlink="">
      <xdr:nvSpPr>
        <xdr:cNvPr id="7" name="Seta para a direita 6">
          <a:hlinkClick xmlns:r="http://schemas.openxmlformats.org/officeDocument/2006/relationships" r:id="rId3"/>
        </xdr:cNvPr>
        <xdr:cNvSpPr/>
      </xdr:nvSpPr>
      <xdr:spPr>
        <a:xfrm flipH="1">
          <a:off x="9220200" y="400050"/>
          <a:ext cx="824580" cy="416615"/>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878416</xdr:colOff>
      <xdr:row>3</xdr:row>
      <xdr:rowOff>169332</xdr:rowOff>
    </xdr:from>
    <xdr:to>
      <xdr:col>9</xdr:col>
      <xdr:colOff>230716</xdr:colOff>
      <xdr:row>5</xdr:row>
      <xdr:rowOff>43391</xdr:rowOff>
    </xdr:to>
    <xdr:sp macro="" textlink="">
      <xdr:nvSpPr>
        <xdr:cNvPr id="2" name="Retângulo 1">
          <a:hlinkClick xmlns:r="http://schemas.openxmlformats.org/officeDocument/2006/relationships" r:id="rId1"/>
        </xdr:cNvPr>
        <xdr:cNvSpPr/>
      </xdr:nvSpPr>
      <xdr:spPr>
        <a:xfrm>
          <a:off x="11218333" y="571499"/>
          <a:ext cx="1162050" cy="265642"/>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8</xdr:col>
      <xdr:colOff>301625</xdr:colOff>
      <xdr:row>1</xdr:row>
      <xdr:rowOff>10582</xdr:rowOff>
    </xdr:from>
    <xdr:to>
      <xdr:col>9</xdr:col>
      <xdr:colOff>516466</xdr:colOff>
      <xdr:row>4</xdr:row>
      <xdr:rowOff>27515</xdr:rowOff>
    </xdr:to>
    <xdr:sp macro="" textlink="">
      <xdr:nvSpPr>
        <xdr:cNvPr id="5" name="Seta para a direita 4">
          <a:hlinkClick xmlns:r="http://schemas.openxmlformats.org/officeDocument/2006/relationships" r:id="rId2"/>
        </xdr:cNvPr>
        <xdr:cNvSpPr/>
      </xdr:nvSpPr>
      <xdr:spPr>
        <a:xfrm>
          <a:off x="11837458" y="211665"/>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7</xdr:col>
      <xdr:colOff>592666</xdr:colOff>
      <xdr:row>1</xdr:row>
      <xdr:rowOff>10582</xdr:rowOff>
    </xdr:from>
    <xdr:to>
      <xdr:col>8</xdr:col>
      <xdr:colOff>225425</xdr:colOff>
      <xdr:row>4</xdr:row>
      <xdr:rowOff>27515</xdr:rowOff>
    </xdr:to>
    <xdr:sp macro="" textlink="">
      <xdr:nvSpPr>
        <xdr:cNvPr id="6" name="Seta para a direita 5">
          <a:hlinkClick xmlns:r="http://schemas.openxmlformats.org/officeDocument/2006/relationships" r:id="rId3"/>
        </xdr:cNvPr>
        <xdr:cNvSpPr/>
      </xdr:nvSpPr>
      <xdr:spPr>
        <a:xfrm flipH="1">
          <a:off x="10932583" y="211665"/>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269082</xdr:colOff>
      <xdr:row>2</xdr:row>
      <xdr:rowOff>111919</xdr:rowOff>
    </xdr:from>
    <xdr:to>
      <xdr:col>7</xdr:col>
      <xdr:colOff>702469</xdr:colOff>
      <xdr:row>3</xdr:row>
      <xdr:rowOff>185738</xdr:rowOff>
    </xdr:to>
    <xdr:sp macro="" textlink="">
      <xdr:nvSpPr>
        <xdr:cNvPr id="2" name="Retângulo 1">
          <a:hlinkClick xmlns:r="http://schemas.openxmlformats.org/officeDocument/2006/relationships" r:id="rId1"/>
        </xdr:cNvPr>
        <xdr:cNvSpPr/>
      </xdr:nvSpPr>
      <xdr:spPr>
        <a:xfrm>
          <a:off x="6974682" y="511969"/>
          <a:ext cx="1166812" cy="273844"/>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7</xdr:col>
      <xdr:colOff>157163</xdr:colOff>
      <xdr:row>0</xdr:row>
      <xdr:rowOff>159544</xdr:rowOff>
    </xdr:from>
    <xdr:to>
      <xdr:col>8</xdr:col>
      <xdr:colOff>9526</xdr:colOff>
      <xdr:row>2</xdr:row>
      <xdr:rowOff>173831</xdr:rowOff>
    </xdr:to>
    <xdr:sp macro="" textlink="">
      <xdr:nvSpPr>
        <xdr:cNvPr id="3" name="Seta para a direita 2">
          <a:hlinkClick xmlns:r="http://schemas.openxmlformats.org/officeDocument/2006/relationships" r:id="rId2"/>
        </xdr:cNvPr>
        <xdr:cNvSpPr/>
      </xdr:nvSpPr>
      <xdr:spPr>
        <a:xfrm>
          <a:off x="7596188" y="159544"/>
          <a:ext cx="833438" cy="414337"/>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5</xdr:col>
      <xdr:colOff>592932</xdr:colOff>
      <xdr:row>0</xdr:row>
      <xdr:rowOff>159544</xdr:rowOff>
    </xdr:from>
    <xdr:to>
      <xdr:col>7</xdr:col>
      <xdr:colOff>80963</xdr:colOff>
      <xdr:row>2</xdr:row>
      <xdr:rowOff>173831</xdr:rowOff>
    </xdr:to>
    <xdr:sp macro="" textlink="">
      <xdr:nvSpPr>
        <xdr:cNvPr id="4" name="Seta para a direita 3">
          <a:hlinkClick xmlns:r="http://schemas.openxmlformats.org/officeDocument/2006/relationships" r:id="rId3"/>
        </xdr:cNvPr>
        <xdr:cNvSpPr/>
      </xdr:nvSpPr>
      <xdr:spPr>
        <a:xfrm flipH="1">
          <a:off x="6688932" y="159544"/>
          <a:ext cx="831056" cy="414337"/>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67234</xdr:colOff>
      <xdr:row>3</xdr:row>
      <xdr:rowOff>78443</xdr:rowOff>
    </xdr:from>
    <xdr:to>
      <xdr:col>12</xdr:col>
      <xdr:colOff>624167</xdr:colOff>
      <xdr:row>4</xdr:row>
      <xdr:rowOff>152962</xdr:rowOff>
    </xdr:to>
    <xdr:sp macro="" textlink="">
      <xdr:nvSpPr>
        <xdr:cNvPr id="2" name="Retângulo 1">
          <a:hlinkClick xmlns:r="http://schemas.openxmlformats.org/officeDocument/2006/relationships" r:id="rId1"/>
        </xdr:cNvPr>
        <xdr:cNvSpPr/>
      </xdr:nvSpPr>
      <xdr:spPr>
        <a:xfrm>
          <a:off x="11239499" y="672355"/>
          <a:ext cx="1162050"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12</xdr:col>
      <xdr:colOff>86845</xdr:colOff>
      <xdr:row>1</xdr:row>
      <xdr:rowOff>100855</xdr:rowOff>
    </xdr:from>
    <xdr:to>
      <xdr:col>12</xdr:col>
      <xdr:colOff>915519</xdr:colOff>
      <xdr:row>3</xdr:row>
      <xdr:rowOff>138955</xdr:rowOff>
    </xdr:to>
    <xdr:sp macro="" textlink="">
      <xdr:nvSpPr>
        <xdr:cNvPr id="3" name="Seta para a direita 2">
          <a:hlinkClick xmlns:r="http://schemas.openxmlformats.org/officeDocument/2006/relationships" r:id="rId2"/>
        </xdr:cNvPr>
        <xdr:cNvSpPr/>
      </xdr:nvSpPr>
      <xdr:spPr>
        <a:xfrm>
          <a:off x="11864227" y="302561"/>
          <a:ext cx="828674" cy="430306"/>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10</xdr:col>
      <xdr:colOff>728380</xdr:colOff>
      <xdr:row>1</xdr:row>
      <xdr:rowOff>100855</xdr:rowOff>
    </xdr:from>
    <xdr:to>
      <xdr:col>12</xdr:col>
      <xdr:colOff>10645</xdr:colOff>
      <xdr:row>3</xdr:row>
      <xdr:rowOff>138955</xdr:rowOff>
    </xdr:to>
    <xdr:sp macro="" textlink="">
      <xdr:nvSpPr>
        <xdr:cNvPr id="4" name="Seta para a direita 3">
          <a:hlinkClick xmlns:r="http://schemas.openxmlformats.org/officeDocument/2006/relationships" r:id="rId3"/>
        </xdr:cNvPr>
        <xdr:cNvSpPr/>
      </xdr:nvSpPr>
      <xdr:spPr>
        <a:xfrm flipH="1">
          <a:off x="10959351" y="302561"/>
          <a:ext cx="828676" cy="430306"/>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0</xdr:colOff>
      <xdr:row>3</xdr:row>
      <xdr:rowOff>0</xdr:rowOff>
    </xdr:from>
    <xdr:to>
      <xdr:col>19</xdr:col>
      <xdr:colOff>554831</xdr:colOff>
      <xdr:row>4</xdr:row>
      <xdr:rowOff>85725</xdr:rowOff>
    </xdr:to>
    <xdr:sp macro="" textlink="">
      <xdr:nvSpPr>
        <xdr:cNvPr id="2" name="Retângulo 1">
          <a:hlinkClick xmlns:r="http://schemas.openxmlformats.org/officeDocument/2006/relationships" r:id="rId1"/>
        </xdr:cNvPr>
        <xdr:cNvSpPr/>
      </xdr:nvSpPr>
      <xdr:spPr>
        <a:xfrm>
          <a:off x="13656469" y="595313"/>
          <a:ext cx="1162050"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18</xdr:col>
      <xdr:colOff>595312</xdr:colOff>
      <xdr:row>1</xdr:row>
      <xdr:rowOff>35720</xdr:rowOff>
    </xdr:from>
    <xdr:to>
      <xdr:col>20</xdr:col>
      <xdr:colOff>209550</xdr:colOff>
      <xdr:row>3</xdr:row>
      <xdr:rowOff>61913</xdr:rowOff>
    </xdr:to>
    <xdr:sp macro="" textlink="">
      <xdr:nvSpPr>
        <xdr:cNvPr id="3" name="Seta para a direita 2">
          <a:hlinkClick xmlns:r="http://schemas.openxmlformats.org/officeDocument/2006/relationships" r:id="rId2"/>
        </xdr:cNvPr>
        <xdr:cNvSpPr/>
      </xdr:nvSpPr>
      <xdr:spPr>
        <a:xfrm>
          <a:off x="14251781" y="238126"/>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17</xdr:col>
      <xdr:colOff>297656</xdr:colOff>
      <xdr:row>1</xdr:row>
      <xdr:rowOff>35720</xdr:rowOff>
    </xdr:from>
    <xdr:to>
      <xdr:col>18</xdr:col>
      <xdr:colOff>519112</xdr:colOff>
      <xdr:row>3</xdr:row>
      <xdr:rowOff>61913</xdr:rowOff>
    </xdr:to>
    <xdr:sp macro="" textlink="">
      <xdr:nvSpPr>
        <xdr:cNvPr id="4" name="Seta para a direita 3">
          <a:hlinkClick xmlns:r="http://schemas.openxmlformats.org/officeDocument/2006/relationships" r:id="rId3"/>
        </xdr:cNvPr>
        <xdr:cNvSpPr/>
      </xdr:nvSpPr>
      <xdr:spPr>
        <a:xfrm flipH="1">
          <a:off x="13346906" y="238126"/>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300038</xdr:colOff>
      <xdr:row>2</xdr:row>
      <xdr:rowOff>157162</xdr:rowOff>
    </xdr:from>
    <xdr:to>
      <xdr:col>11</xdr:col>
      <xdr:colOff>852488</xdr:colOff>
      <xdr:row>4</xdr:row>
      <xdr:rowOff>33337</xdr:rowOff>
    </xdr:to>
    <xdr:sp macro="" textlink="">
      <xdr:nvSpPr>
        <xdr:cNvPr id="2" name="Retângulo 1">
          <a:hlinkClick xmlns:r="http://schemas.openxmlformats.org/officeDocument/2006/relationships" r:id="rId1"/>
        </xdr:cNvPr>
        <xdr:cNvSpPr/>
      </xdr:nvSpPr>
      <xdr:spPr>
        <a:xfrm>
          <a:off x="9920288" y="557212"/>
          <a:ext cx="1162050"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11</xdr:col>
      <xdr:colOff>285750</xdr:colOff>
      <xdr:row>1</xdr:row>
      <xdr:rowOff>0</xdr:rowOff>
    </xdr:from>
    <xdr:to>
      <xdr:col>12</xdr:col>
      <xdr:colOff>0</xdr:colOff>
      <xdr:row>3</xdr:row>
      <xdr:rowOff>19050</xdr:rowOff>
    </xdr:to>
    <xdr:sp macro="" textlink="">
      <xdr:nvSpPr>
        <xdr:cNvPr id="3" name="Seta para a direita 2">
          <a:hlinkClick xmlns:r="http://schemas.openxmlformats.org/officeDocument/2006/relationships" r:id="rId2"/>
        </xdr:cNvPr>
        <xdr:cNvSpPr/>
      </xdr:nvSpPr>
      <xdr:spPr>
        <a:xfrm>
          <a:off x="10515600" y="200025"/>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9</xdr:col>
      <xdr:colOff>600075</xdr:colOff>
      <xdr:row>1</xdr:row>
      <xdr:rowOff>0</xdr:rowOff>
    </xdr:from>
    <xdr:to>
      <xdr:col>11</xdr:col>
      <xdr:colOff>209550</xdr:colOff>
      <xdr:row>3</xdr:row>
      <xdr:rowOff>19050</xdr:rowOff>
    </xdr:to>
    <xdr:sp macro="" textlink="">
      <xdr:nvSpPr>
        <xdr:cNvPr id="4" name="Seta para a direita 3">
          <a:hlinkClick xmlns:r="http://schemas.openxmlformats.org/officeDocument/2006/relationships" r:id="rId3"/>
        </xdr:cNvPr>
        <xdr:cNvSpPr/>
      </xdr:nvSpPr>
      <xdr:spPr>
        <a:xfrm flipH="1">
          <a:off x="9610725" y="200025"/>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795338</xdr:colOff>
      <xdr:row>2</xdr:row>
      <xdr:rowOff>108479</xdr:rowOff>
    </xdr:from>
    <xdr:to>
      <xdr:col>7</xdr:col>
      <xdr:colOff>569913</xdr:colOff>
      <xdr:row>4</xdr:row>
      <xdr:rowOff>3704</xdr:rowOff>
    </xdr:to>
    <xdr:sp macro="" textlink="">
      <xdr:nvSpPr>
        <xdr:cNvPr id="7" name="Retângulo 6">
          <a:hlinkClick xmlns:r="http://schemas.openxmlformats.org/officeDocument/2006/relationships" r:id="rId1"/>
        </xdr:cNvPr>
        <xdr:cNvSpPr/>
      </xdr:nvSpPr>
      <xdr:spPr>
        <a:xfrm>
          <a:off x="10672763" y="508529"/>
          <a:ext cx="1165225"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7</xdr:col>
      <xdr:colOff>3175</xdr:colOff>
      <xdr:row>0</xdr:row>
      <xdr:rowOff>152400</xdr:rowOff>
    </xdr:from>
    <xdr:to>
      <xdr:col>7</xdr:col>
      <xdr:colOff>831850</xdr:colOff>
      <xdr:row>2</xdr:row>
      <xdr:rowOff>170392</xdr:rowOff>
    </xdr:to>
    <xdr:sp macro="" textlink="">
      <xdr:nvSpPr>
        <xdr:cNvPr id="8" name="Seta para a direita 7">
          <a:hlinkClick xmlns:r="http://schemas.openxmlformats.org/officeDocument/2006/relationships" r:id="rId2"/>
        </xdr:cNvPr>
        <xdr:cNvSpPr/>
      </xdr:nvSpPr>
      <xdr:spPr>
        <a:xfrm>
          <a:off x="11271250" y="152400"/>
          <a:ext cx="828675" cy="418042"/>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6</xdr:col>
      <xdr:colOff>485775</xdr:colOff>
      <xdr:row>0</xdr:row>
      <xdr:rowOff>152400</xdr:rowOff>
    </xdr:from>
    <xdr:to>
      <xdr:col>6</xdr:col>
      <xdr:colOff>1317625</xdr:colOff>
      <xdr:row>2</xdr:row>
      <xdr:rowOff>170392</xdr:rowOff>
    </xdr:to>
    <xdr:sp macro="" textlink="">
      <xdr:nvSpPr>
        <xdr:cNvPr id="9" name="Seta para a direita 8">
          <a:hlinkClick xmlns:r="http://schemas.openxmlformats.org/officeDocument/2006/relationships" r:id="rId3"/>
        </xdr:cNvPr>
        <xdr:cNvSpPr/>
      </xdr:nvSpPr>
      <xdr:spPr>
        <a:xfrm flipH="1">
          <a:off x="10363200" y="152400"/>
          <a:ext cx="831850" cy="418042"/>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338667</xdr:colOff>
      <xdr:row>3</xdr:row>
      <xdr:rowOff>158750</xdr:rowOff>
    </xdr:from>
    <xdr:to>
      <xdr:col>11</xdr:col>
      <xdr:colOff>273050</xdr:colOff>
      <xdr:row>5</xdr:row>
      <xdr:rowOff>53975</xdr:rowOff>
    </xdr:to>
    <xdr:sp macro="" textlink="">
      <xdr:nvSpPr>
        <xdr:cNvPr id="5" name="Retângulo 4">
          <a:hlinkClick xmlns:r="http://schemas.openxmlformats.org/officeDocument/2006/relationships" r:id="rId1"/>
        </xdr:cNvPr>
        <xdr:cNvSpPr/>
      </xdr:nvSpPr>
      <xdr:spPr>
        <a:xfrm>
          <a:off x="9366250" y="751417"/>
          <a:ext cx="1162050"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10</xdr:col>
      <xdr:colOff>354542</xdr:colOff>
      <xdr:row>1</xdr:row>
      <xdr:rowOff>179918</xdr:rowOff>
    </xdr:from>
    <xdr:to>
      <xdr:col>11</xdr:col>
      <xdr:colOff>569384</xdr:colOff>
      <xdr:row>4</xdr:row>
      <xdr:rowOff>16934</xdr:rowOff>
    </xdr:to>
    <xdr:sp macro="" textlink="">
      <xdr:nvSpPr>
        <xdr:cNvPr id="3" name="Seta para a direita 2">
          <a:hlinkClick xmlns:r="http://schemas.openxmlformats.org/officeDocument/2006/relationships" r:id="rId2"/>
        </xdr:cNvPr>
        <xdr:cNvSpPr/>
      </xdr:nvSpPr>
      <xdr:spPr>
        <a:xfrm>
          <a:off x="9995959" y="381001"/>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9</xdr:col>
      <xdr:colOff>63501</xdr:colOff>
      <xdr:row>1</xdr:row>
      <xdr:rowOff>179918</xdr:rowOff>
    </xdr:from>
    <xdr:to>
      <xdr:col>10</xdr:col>
      <xdr:colOff>278342</xdr:colOff>
      <xdr:row>4</xdr:row>
      <xdr:rowOff>16934</xdr:rowOff>
    </xdr:to>
    <xdr:sp macro="" textlink="">
      <xdr:nvSpPr>
        <xdr:cNvPr id="4" name="Seta para a direita 3">
          <a:hlinkClick xmlns:r="http://schemas.openxmlformats.org/officeDocument/2006/relationships" r:id="rId3"/>
        </xdr:cNvPr>
        <xdr:cNvSpPr/>
      </xdr:nvSpPr>
      <xdr:spPr>
        <a:xfrm flipH="1">
          <a:off x="9091084" y="381001"/>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771525</xdr:colOff>
      <xdr:row>2</xdr:row>
      <xdr:rowOff>180975</xdr:rowOff>
    </xdr:from>
    <xdr:to>
      <xdr:col>4</xdr:col>
      <xdr:colOff>638175</xdr:colOff>
      <xdr:row>4</xdr:row>
      <xdr:rowOff>66675</xdr:rowOff>
    </xdr:to>
    <xdr:sp macro="" textlink="">
      <xdr:nvSpPr>
        <xdr:cNvPr id="2" name="Retângulo 1">
          <a:hlinkClick xmlns:r="http://schemas.openxmlformats.org/officeDocument/2006/relationships" r:id="rId1"/>
        </xdr:cNvPr>
        <xdr:cNvSpPr/>
      </xdr:nvSpPr>
      <xdr:spPr>
        <a:xfrm>
          <a:off x="8896350" y="581025"/>
          <a:ext cx="1162050"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4</xdr:col>
      <xdr:colOff>104775</xdr:colOff>
      <xdr:row>1</xdr:row>
      <xdr:rowOff>0</xdr:rowOff>
    </xdr:from>
    <xdr:to>
      <xdr:col>4</xdr:col>
      <xdr:colOff>933450</xdr:colOff>
      <xdr:row>3</xdr:row>
      <xdr:rowOff>19050</xdr:rowOff>
    </xdr:to>
    <xdr:sp macro="" textlink="">
      <xdr:nvSpPr>
        <xdr:cNvPr id="3" name="Seta para a direita 2">
          <a:hlinkClick xmlns:r="http://schemas.openxmlformats.org/officeDocument/2006/relationships" r:id="rId2"/>
        </xdr:cNvPr>
        <xdr:cNvSpPr/>
      </xdr:nvSpPr>
      <xdr:spPr>
        <a:xfrm>
          <a:off x="9525000" y="200025"/>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126309</xdr:colOff>
      <xdr:row>3</xdr:row>
      <xdr:rowOff>2485</xdr:rowOff>
    </xdr:from>
    <xdr:to>
      <xdr:col>11</xdr:col>
      <xdr:colOff>69160</xdr:colOff>
      <xdr:row>4</xdr:row>
      <xdr:rowOff>88210</xdr:rowOff>
    </xdr:to>
    <xdr:sp macro="" textlink="">
      <xdr:nvSpPr>
        <xdr:cNvPr id="5" name="Retângulo 4">
          <a:hlinkClick xmlns:r="http://schemas.openxmlformats.org/officeDocument/2006/relationships" r:id="rId1"/>
        </xdr:cNvPr>
        <xdr:cNvSpPr/>
      </xdr:nvSpPr>
      <xdr:spPr>
        <a:xfrm>
          <a:off x="9576766" y="573985"/>
          <a:ext cx="1168677"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10</xdr:col>
      <xdr:colOff>145360</xdr:colOff>
      <xdr:row>1</xdr:row>
      <xdr:rowOff>31060</xdr:rowOff>
    </xdr:from>
    <xdr:to>
      <xdr:col>11</xdr:col>
      <xdr:colOff>364435</xdr:colOff>
      <xdr:row>3</xdr:row>
      <xdr:rowOff>69160</xdr:rowOff>
    </xdr:to>
    <xdr:sp macro="" textlink="">
      <xdr:nvSpPr>
        <xdr:cNvPr id="3" name="Seta para a direita 2">
          <a:hlinkClick xmlns:r="http://schemas.openxmlformats.org/officeDocument/2006/relationships" r:id="rId2"/>
        </xdr:cNvPr>
        <xdr:cNvSpPr/>
      </xdr:nvSpPr>
      <xdr:spPr>
        <a:xfrm>
          <a:off x="10208730" y="221560"/>
          <a:ext cx="831988"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8</xdr:col>
      <xdr:colOff>459685</xdr:colOff>
      <xdr:row>1</xdr:row>
      <xdr:rowOff>31060</xdr:rowOff>
    </xdr:from>
    <xdr:to>
      <xdr:col>10</xdr:col>
      <xdr:colOff>69160</xdr:colOff>
      <xdr:row>3</xdr:row>
      <xdr:rowOff>69160</xdr:rowOff>
    </xdr:to>
    <xdr:sp macro="" textlink="">
      <xdr:nvSpPr>
        <xdr:cNvPr id="4" name="Seta para a direita 3">
          <a:hlinkClick xmlns:r="http://schemas.openxmlformats.org/officeDocument/2006/relationships" r:id="rId3"/>
        </xdr:cNvPr>
        <xdr:cNvSpPr/>
      </xdr:nvSpPr>
      <xdr:spPr>
        <a:xfrm flipH="1">
          <a:off x="9297228" y="221560"/>
          <a:ext cx="835302"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425824</xdr:colOff>
      <xdr:row>2</xdr:row>
      <xdr:rowOff>67235</xdr:rowOff>
    </xdr:from>
    <xdr:to>
      <xdr:col>10</xdr:col>
      <xdr:colOff>287991</xdr:colOff>
      <xdr:row>3</xdr:row>
      <xdr:rowOff>141754</xdr:rowOff>
    </xdr:to>
    <xdr:sp macro="" textlink="">
      <xdr:nvSpPr>
        <xdr:cNvPr id="2" name="Retângulo 1">
          <a:hlinkClick xmlns:r="http://schemas.openxmlformats.org/officeDocument/2006/relationships" r:id="rId1"/>
        </xdr:cNvPr>
        <xdr:cNvSpPr/>
      </xdr:nvSpPr>
      <xdr:spPr>
        <a:xfrm>
          <a:off x="11049000" y="470647"/>
          <a:ext cx="1162050"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9</xdr:col>
      <xdr:colOff>134471</xdr:colOff>
      <xdr:row>0</xdr:row>
      <xdr:rowOff>100853</xdr:rowOff>
    </xdr:from>
    <xdr:to>
      <xdr:col>9</xdr:col>
      <xdr:colOff>963146</xdr:colOff>
      <xdr:row>2</xdr:row>
      <xdr:rowOff>116541</xdr:rowOff>
    </xdr:to>
    <xdr:sp macro="" textlink="">
      <xdr:nvSpPr>
        <xdr:cNvPr id="4" name="Seta para a direita 3">
          <a:hlinkClick xmlns:r="http://schemas.openxmlformats.org/officeDocument/2006/relationships" r:id="rId2"/>
        </xdr:cNvPr>
        <xdr:cNvSpPr/>
      </xdr:nvSpPr>
      <xdr:spPr>
        <a:xfrm flipH="1">
          <a:off x="10757647" y="100853"/>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347041</xdr:colOff>
      <xdr:row>3</xdr:row>
      <xdr:rowOff>190086</xdr:rowOff>
    </xdr:from>
    <xdr:to>
      <xdr:col>14</xdr:col>
      <xdr:colOff>289891</xdr:colOff>
      <xdr:row>5</xdr:row>
      <xdr:rowOff>66261</xdr:rowOff>
    </xdr:to>
    <xdr:sp macro="" textlink="">
      <xdr:nvSpPr>
        <xdr:cNvPr id="2" name="Retângulo 1">
          <a:hlinkClick xmlns:r="http://schemas.openxmlformats.org/officeDocument/2006/relationships" r:id="rId1"/>
        </xdr:cNvPr>
        <xdr:cNvSpPr/>
      </xdr:nvSpPr>
      <xdr:spPr>
        <a:xfrm>
          <a:off x="8878128" y="587651"/>
          <a:ext cx="1168676" cy="273740"/>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13</xdr:col>
      <xdr:colOff>327991</xdr:colOff>
      <xdr:row>2</xdr:row>
      <xdr:rowOff>29403</xdr:rowOff>
    </xdr:from>
    <xdr:to>
      <xdr:col>14</xdr:col>
      <xdr:colOff>547066</xdr:colOff>
      <xdr:row>4</xdr:row>
      <xdr:rowOff>48453</xdr:rowOff>
    </xdr:to>
    <xdr:sp macro="" textlink="">
      <xdr:nvSpPr>
        <xdr:cNvPr id="5" name="Seta para a direita 4">
          <a:hlinkClick xmlns:r="http://schemas.openxmlformats.org/officeDocument/2006/relationships" r:id="rId2"/>
        </xdr:cNvPr>
        <xdr:cNvSpPr/>
      </xdr:nvSpPr>
      <xdr:spPr>
        <a:xfrm>
          <a:off x="9471991" y="228186"/>
          <a:ext cx="831988" cy="416615"/>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12</xdr:col>
      <xdr:colOff>29403</xdr:colOff>
      <xdr:row>2</xdr:row>
      <xdr:rowOff>29403</xdr:rowOff>
    </xdr:from>
    <xdr:to>
      <xdr:col>13</xdr:col>
      <xdr:colOff>248478</xdr:colOff>
      <xdr:row>4</xdr:row>
      <xdr:rowOff>48453</xdr:rowOff>
    </xdr:to>
    <xdr:sp macro="" textlink="">
      <xdr:nvSpPr>
        <xdr:cNvPr id="6" name="Seta para a direita 5">
          <a:hlinkClick xmlns:r="http://schemas.openxmlformats.org/officeDocument/2006/relationships" r:id="rId3"/>
        </xdr:cNvPr>
        <xdr:cNvSpPr/>
      </xdr:nvSpPr>
      <xdr:spPr>
        <a:xfrm flipH="1">
          <a:off x="8560490" y="228186"/>
          <a:ext cx="831988" cy="416615"/>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910171</xdr:colOff>
      <xdr:row>2</xdr:row>
      <xdr:rowOff>159370</xdr:rowOff>
    </xdr:from>
    <xdr:to>
      <xdr:col>3</xdr:col>
      <xdr:colOff>2077824</xdr:colOff>
      <xdr:row>3</xdr:row>
      <xdr:rowOff>245095</xdr:rowOff>
    </xdr:to>
    <xdr:sp macro="" textlink="">
      <xdr:nvSpPr>
        <xdr:cNvPr id="2" name="Retângulo 1">
          <a:hlinkClick xmlns:r="http://schemas.openxmlformats.org/officeDocument/2006/relationships" r:id="rId1"/>
        </xdr:cNvPr>
        <xdr:cNvSpPr/>
      </xdr:nvSpPr>
      <xdr:spPr>
        <a:xfrm>
          <a:off x="8053921" y="667370"/>
          <a:ext cx="1167653" cy="286808"/>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3</xdr:col>
      <xdr:colOff>1524312</xdr:colOff>
      <xdr:row>1</xdr:row>
      <xdr:rowOff>74084</xdr:rowOff>
    </xdr:from>
    <xdr:to>
      <xdr:col>3</xdr:col>
      <xdr:colOff>2352987</xdr:colOff>
      <xdr:row>3</xdr:row>
      <xdr:rowOff>6973</xdr:rowOff>
    </xdr:to>
    <xdr:sp macro="" textlink="">
      <xdr:nvSpPr>
        <xdr:cNvPr id="3" name="Seta para a direita 2">
          <a:hlinkClick xmlns:r="http://schemas.openxmlformats.org/officeDocument/2006/relationships" r:id="rId2"/>
        </xdr:cNvPr>
        <xdr:cNvSpPr/>
      </xdr:nvSpPr>
      <xdr:spPr>
        <a:xfrm>
          <a:off x="8668062" y="275167"/>
          <a:ext cx="828675" cy="440889"/>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3</xdr:col>
      <xdr:colOff>613834</xdr:colOff>
      <xdr:row>1</xdr:row>
      <xdr:rowOff>74084</xdr:rowOff>
    </xdr:from>
    <xdr:to>
      <xdr:col>3</xdr:col>
      <xdr:colOff>1448112</xdr:colOff>
      <xdr:row>3</xdr:row>
      <xdr:rowOff>6973</xdr:rowOff>
    </xdr:to>
    <xdr:sp macro="" textlink="">
      <xdr:nvSpPr>
        <xdr:cNvPr id="4" name="Seta para a direita 3">
          <a:hlinkClick xmlns:r="http://schemas.openxmlformats.org/officeDocument/2006/relationships" r:id="rId3"/>
        </xdr:cNvPr>
        <xdr:cNvSpPr/>
      </xdr:nvSpPr>
      <xdr:spPr>
        <a:xfrm flipH="1">
          <a:off x="7757584" y="275167"/>
          <a:ext cx="834278" cy="440889"/>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1459255</xdr:colOff>
      <xdr:row>3</xdr:row>
      <xdr:rowOff>84044</xdr:rowOff>
    </xdr:from>
    <xdr:to>
      <xdr:col>9</xdr:col>
      <xdr:colOff>4731</xdr:colOff>
      <xdr:row>4</xdr:row>
      <xdr:rowOff>169769</xdr:rowOff>
    </xdr:to>
    <xdr:sp macro="" textlink="">
      <xdr:nvSpPr>
        <xdr:cNvPr id="2" name="Retângulo 1">
          <a:hlinkClick xmlns:r="http://schemas.openxmlformats.org/officeDocument/2006/relationships" r:id="rId1"/>
        </xdr:cNvPr>
        <xdr:cNvSpPr/>
      </xdr:nvSpPr>
      <xdr:spPr>
        <a:xfrm>
          <a:off x="14301196" y="677956"/>
          <a:ext cx="1167653"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8</xdr:col>
      <xdr:colOff>2073396</xdr:colOff>
      <xdr:row>1</xdr:row>
      <xdr:rowOff>105214</xdr:rowOff>
    </xdr:from>
    <xdr:to>
      <xdr:col>9</xdr:col>
      <xdr:colOff>279894</xdr:colOff>
      <xdr:row>3</xdr:row>
      <xdr:rowOff>132730</xdr:rowOff>
    </xdr:to>
    <xdr:sp macro="" textlink="">
      <xdr:nvSpPr>
        <xdr:cNvPr id="3" name="Seta para a direita 2">
          <a:hlinkClick xmlns:r="http://schemas.openxmlformats.org/officeDocument/2006/relationships" r:id="rId2"/>
        </xdr:cNvPr>
        <xdr:cNvSpPr/>
      </xdr:nvSpPr>
      <xdr:spPr>
        <a:xfrm>
          <a:off x="14915337" y="306920"/>
          <a:ext cx="828675" cy="419722"/>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8</xdr:col>
      <xdr:colOff>1162918</xdr:colOff>
      <xdr:row>1</xdr:row>
      <xdr:rowOff>105214</xdr:rowOff>
    </xdr:from>
    <xdr:to>
      <xdr:col>8</xdr:col>
      <xdr:colOff>1997196</xdr:colOff>
      <xdr:row>3</xdr:row>
      <xdr:rowOff>132730</xdr:rowOff>
    </xdr:to>
    <xdr:sp macro="" textlink="">
      <xdr:nvSpPr>
        <xdr:cNvPr id="4" name="Seta para a direita 3">
          <a:hlinkClick xmlns:r="http://schemas.openxmlformats.org/officeDocument/2006/relationships" r:id="rId3"/>
        </xdr:cNvPr>
        <xdr:cNvSpPr/>
      </xdr:nvSpPr>
      <xdr:spPr>
        <a:xfrm flipH="1">
          <a:off x="14004859" y="306920"/>
          <a:ext cx="834278" cy="419722"/>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391584</xdr:colOff>
      <xdr:row>3</xdr:row>
      <xdr:rowOff>10583</xdr:rowOff>
    </xdr:from>
    <xdr:to>
      <xdr:col>6</xdr:col>
      <xdr:colOff>1553634</xdr:colOff>
      <xdr:row>4</xdr:row>
      <xdr:rowOff>96308</xdr:rowOff>
    </xdr:to>
    <xdr:sp macro="" textlink="">
      <xdr:nvSpPr>
        <xdr:cNvPr id="2" name="Retângulo 1">
          <a:hlinkClick xmlns:r="http://schemas.openxmlformats.org/officeDocument/2006/relationships" r:id="rId1"/>
        </xdr:cNvPr>
        <xdr:cNvSpPr/>
      </xdr:nvSpPr>
      <xdr:spPr>
        <a:xfrm>
          <a:off x="12435417" y="592666"/>
          <a:ext cx="1162050"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6</xdr:col>
      <xdr:colOff>989539</xdr:colOff>
      <xdr:row>1</xdr:row>
      <xdr:rowOff>21166</xdr:rowOff>
    </xdr:from>
    <xdr:to>
      <xdr:col>6</xdr:col>
      <xdr:colOff>1818214</xdr:colOff>
      <xdr:row>3</xdr:row>
      <xdr:rowOff>59266</xdr:rowOff>
    </xdr:to>
    <xdr:sp macro="" textlink="">
      <xdr:nvSpPr>
        <xdr:cNvPr id="3" name="Seta para a direita 2">
          <a:hlinkClick xmlns:r="http://schemas.openxmlformats.org/officeDocument/2006/relationships" r:id="rId2"/>
        </xdr:cNvPr>
        <xdr:cNvSpPr/>
      </xdr:nvSpPr>
      <xdr:spPr>
        <a:xfrm>
          <a:off x="13033372" y="222249"/>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6</xdr:col>
      <xdr:colOff>84664</xdr:colOff>
      <xdr:row>1</xdr:row>
      <xdr:rowOff>21166</xdr:rowOff>
    </xdr:from>
    <xdr:to>
      <xdr:col>6</xdr:col>
      <xdr:colOff>913339</xdr:colOff>
      <xdr:row>3</xdr:row>
      <xdr:rowOff>59266</xdr:rowOff>
    </xdr:to>
    <xdr:sp macro="" textlink="">
      <xdr:nvSpPr>
        <xdr:cNvPr id="4" name="Seta para a direita 3">
          <a:hlinkClick xmlns:r="http://schemas.openxmlformats.org/officeDocument/2006/relationships" r:id="rId3"/>
        </xdr:cNvPr>
        <xdr:cNvSpPr/>
      </xdr:nvSpPr>
      <xdr:spPr>
        <a:xfrm flipH="1">
          <a:off x="12128497" y="222249"/>
          <a:ext cx="828675" cy="4191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mc:AlternateContent xmlns:mc="http://schemas.openxmlformats.org/markup-compatibility/2006">
    <mc:Choice xmlns:a14="http://schemas.microsoft.com/office/drawing/2010/main" Requires="a14">
      <xdr:twoCellAnchor editAs="oneCell">
        <xdr:from>
          <xdr:col>1</xdr:col>
          <xdr:colOff>676275</xdr:colOff>
          <xdr:row>0</xdr:row>
          <xdr:rowOff>200025</xdr:rowOff>
        </xdr:from>
        <xdr:to>
          <xdr:col>1</xdr:col>
          <xdr:colOff>904875</xdr:colOff>
          <xdr:row>1</xdr:row>
          <xdr:rowOff>171450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0</xdr:row>
          <xdr:rowOff>200025</xdr:rowOff>
        </xdr:from>
        <xdr:to>
          <xdr:col>2</xdr:col>
          <xdr:colOff>1619250</xdr:colOff>
          <xdr:row>1</xdr:row>
          <xdr:rowOff>171450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170</xdr:row>
          <xdr:rowOff>200025</xdr:rowOff>
        </xdr:from>
        <xdr:to>
          <xdr:col>1</xdr:col>
          <xdr:colOff>904875</xdr:colOff>
          <xdr:row>171</xdr:row>
          <xdr:rowOff>171450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170</xdr:row>
          <xdr:rowOff>200025</xdr:rowOff>
        </xdr:from>
        <xdr:to>
          <xdr:col>2</xdr:col>
          <xdr:colOff>1619250</xdr:colOff>
          <xdr:row>171</xdr:row>
          <xdr:rowOff>171450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340</xdr:row>
          <xdr:rowOff>200025</xdr:rowOff>
        </xdr:from>
        <xdr:to>
          <xdr:col>1</xdr:col>
          <xdr:colOff>904875</xdr:colOff>
          <xdr:row>341</xdr:row>
          <xdr:rowOff>171450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340</xdr:row>
          <xdr:rowOff>200025</xdr:rowOff>
        </xdr:from>
        <xdr:to>
          <xdr:col>2</xdr:col>
          <xdr:colOff>1619250</xdr:colOff>
          <xdr:row>341</xdr:row>
          <xdr:rowOff>171450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510</xdr:row>
          <xdr:rowOff>200025</xdr:rowOff>
        </xdr:from>
        <xdr:to>
          <xdr:col>1</xdr:col>
          <xdr:colOff>904875</xdr:colOff>
          <xdr:row>511</xdr:row>
          <xdr:rowOff>171450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510</xdr:row>
          <xdr:rowOff>200025</xdr:rowOff>
        </xdr:from>
        <xdr:to>
          <xdr:col>2</xdr:col>
          <xdr:colOff>1619250</xdr:colOff>
          <xdr:row>511</xdr:row>
          <xdr:rowOff>171450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680</xdr:row>
          <xdr:rowOff>200025</xdr:rowOff>
        </xdr:from>
        <xdr:to>
          <xdr:col>1</xdr:col>
          <xdr:colOff>904875</xdr:colOff>
          <xdr:row>681</xdr:row>
          <xdr:rowOff>171450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680</xdr:row>
          <xdr:rowOff>200025</xdr:rowOff>
        </xdr:from>
        <xdr:to>
          <xdr:col>2</xdr:col>
          <xdr:colOff>1619250</xdr:colOff>
          <xdr:row>681</xdr:row>
          <xdr:rowOff>171450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850</xdr:row>
          <xdr:rowOff>200025</xdr:rowOff>
        </xdr:from>
        <xdr:to>
          <xdr:col>1</xdr:col>
          <xdr:colOff>904875</xdr:colOff>
          <xdr:row>851</xdr:row>
          <xdr:rowOff>171450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850</xdr:row>
          <xdr:rowOff>200025</xdr:rowOff>
        </xdr:from>
        <xdr:to>
          <xdr:col>2</xdr:col>
          <xdr:colOff>1619250</xdr:colOff>
          <xdr:row>851</xdr:row>
          <xdr:rowOff>171450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1020</xdr:row>
          <xdr:rowOff>200025</xdr:rowOff>
        </xdr:from>
        <xdr:to>
          <xdr:col>1</xdr:col>
          <xdr:colOff>904875</xdr:colOff>
          <xdr:row>1021</xdr:row>
          <xdr:rowOff>171450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1020</xdr:row>
          <xdr:rowOff>200025</xdr:rowOff>
        </xdr:from>
        <xdr:to>
          <xdr:col>2</xdr:col>
          <xdr:colOff>1619250</xdr:colOff>
          <xdr:row>1021</xdr:row>
          <xdr:rowOff>171450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1190</xdr:row>
          <xdr:rowOff>200025</xdr:rowOff>
        </xdr:from>
        <xdr:to>
          <xdr:col>1</xdr:col>
          <xdr:colOff>904875</xdr:colOff>
          <xdr:row>1191</xdr:row>
          <xdr:rowOff>171450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1190</xdr:row>
          <xdr:rowOff>200025</xdr:rowOff>
        </xdr:from>
        <xdr:to>
          <xdr:col>2</xdr:col>
          <xdr:colOff>1619250</xdr:colOff>
          <xdr:row>1191</xdr:row>
          <xdr:rowOff>171450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1360</xdr:row>
          <xdr:rowOff>200025</xdr:rowOff>
        </xdr:from>
        <xdr:to>
          <xdr:col>1</xdr:col>
          <xdr:colOff>904875</xdr:colOff>
          <xdr:row>1361</xdr:row>
          <xdr:rowOff>171450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1360</xdr:row>
          <xdr:rowOff>200025</xdr:rowOff>
        </xdr:from>
        <xdr:to>
          <xdr:col>2</xdr:col>
          <xdr:colOff>1619250</xdr:colOff>
          <xdr:row>1361</xdr:row>
          <xdr:rowOff>171450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1530</xdr:row>
          <xdr:rowOff>200025</xdr:rowOff>
        </xdr:from>
        <xdr:to>
          <xdr:col>1</xdr:col>
          <xdr:colOff>904875</xdr:colOff>
          <xdr:row>1531</xdr:row>
          <xdr:rowOff>171450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1530</xdr:row>
          <xdr:rowOff>200025</xdr:rowOff>
        </xdr:from>
        <xdr:to>
          <xdr:col>2</xdr:col>
          <xdr:colOff>1619250</xdr:colOff>
          <xdr:row>1531</xdr:row>
          <xdr:rowOff>171450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1700</xdr:row>
          <xdr:rowOff>200025</xdr:rowOff>
        </xdr:from>
        <xdr:to>
          <xdr:col>1</xdr:col>
          <xdr:colOff>904875</xdr:colOff>
          <xdr:row>1701</xdr:row>
          <xdr:rowOff>171450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1700</xdr:row>
          <xdr:rowOff>200025</xdr:rowOff>
        </xdr:from>
        <xdr:to>
          <xdr:col>2</xdr:col>
          <xdr:colOff>1619250</xdr:colOff>
          <xdr:row>1701</xdr:row>
          <xdr:rowOff>171450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1870</xdr:row>
          <xdr:rowOff>200025</xdr:rowOff>
        </xdr:from>
        <xdr:to>
          <xdr:col>1</xdr:col>
          <xdr:colOff>904875</xdr:colOff>
          <xdr:row>1871</xdr:row>
          <xdr:rowOff>171450</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1870</xdr:row>
          <xdr:rowOff>200025</xdr:rowOff>
        </xdr:from>
        <xdr:to>
          <xdr:col>2</xdr:col>
          <xdr:colOff>1619250</xdr:colOff>
          <xdr:row>1871</xdr:row>
          <xdr:rowOff>171450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10</xdr:col>
      <xdr:colOff>483177</xdr:colOff>
      <xdr:row>1</xdr:row>
      <xdr:rowOff>243320</xdr:rowOff>
    </xdr:from>
    <xdr:to>
      <xdr:col>12</xdr:col>
      <xdr:colOff>426027</xdr:colOff>
      <xdr:row>1</xdr:row>
      <xdr:rowOff>519545</xdr:rowOff>
    </xdr:to>
    <xdr:sp macro="" textlink="">
      <xdr:nvSpPr>
        <xdr:cNvPr id="2" name="Retângulo 1">
          <a:hlinkClick xmlns:r="http://schemas.openxmlformats.org/officeDocument/2006/relationships" r:id="rId1"/>
        </xdr:cNvPr>
        <xdr:cNvSpPr/>
      </xdr:nvSpPr>
      <xdr:spPr>
        <a:xfrm>
          <a:off x="8856518" y="442479"/>
          <a:ext cx="1155123" cy="276225"/>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11</xdr:col>
      <xdr:colOff>483177</xdr:colOff>
      <xdr:row>0</xdr:row>
      <xdr:rowOff>90920</xdr:rowOff>
    </xdr:from>
    <xdr:to>
      <xdr:col>13</xdr:col>
      <xdr:colOff>96116</xdr:colOff>
      <xdr:row>1</xdr:row>
      <xdr:rowOff>309995</xdr:rowOff>
    </xdr:to>
    <xdr:sp macro="" textlink="">
      <xdr:nvSpPr>
        <xdr:cNvPr id="3" name="Seta para a direita 2">
          <a:hlinkClick xmlns:r="http://schemas.openxmlformats.org/officeDocument/2006/relationships" r:id="rId2"/>
        </xdr:cNvPr>
        <xdr:cNvSpPr/>
      </xdr:nvSpPr>
      <xdr:spPr>
        <a:xfrm>
          <a:off x="9462654" y="90920"/>
          <a:ext cx="825212" cy="418234"/>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10</xdr:col>
      <xdr:colOff>191366</xdr:colOff>
      <xdr:row>0</xdr:row>
      <xdr:rowOff>90920</xdr:rowOff>
    </xdr:from>
    <xdr:to>
      <xdr:col>11</xdr:col>
      <xdr:colOff>406977</xdr:colOff>
      <xdr:row>1</xdr:row>
      <xdr:rowOff>309995</xdr:rowOff>
    </xdr:to>
    <xdr:sp macro="" textlink="">
      <xdr:nvSpPr>
        <xdr:cNvPr id="4" name="Seta para a direita 3">
          <a:hlinkClick xmlns:r="http://schemas.openxmlformats.org/officeDocument/2006/relationships" r:id="rId3"/>
        </xdr:cNvPr>
        <xdr:cNvSpPr/>
      </xdr:nvSpPr>
      <xdr:spPr>
        <a:xfrm flipH="1">
          <a:off x="8564707" y="90920"/>
          <a:ext cx="821747" cy="418234"/>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338137</xdr:colOff>
      <xdr:row>3</xdr:row>
      <xdr:rowOff>115888</xdr:rowOff>
    </xdr:from>
    <xdr:to>
      <xdr:col>12</xdr:col>
      <xdr:colOff>195263</xdr:colOff>
      <xdr:row>5</xdr:row>
      <xdr:rowOff>3969</xdr:rowOff>
    </xdr:to>
    <xdr:sp macro="" textlink="">
      <xdr:nvSpPr>
        <xdr:cNvPr id="2" name="Retângulo 1">
          <a:hlinkClick xmlns:r="http://schemas.openxmlformats.org/officeDocument/2006/relationships" r:id="rId1"/>
        </xdr:cNvPr>
        <xdr:cNvSpPr/>
      </xdr:nvSpPr>
      <xdr:spPr>
        <a:xfrm>
          <a:off x="10260012" y="735013"/>
          <a:ext cx="1270001" cy="269081"/>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11</xdr:col>
      <xdr:colOff>189707</xdr:colOff>
      <xdr:row>1</xdr:row>
      <xdr:rowOff>165894</xdr:rowOff>
    </xdr:from>
    <xdr:to>
      <xdr:col>12</xdr:col>
      <xdr:colOff>481807</xdr:colOff>
      <xdr:row>3</xdr:row>
      <xdr:rowOff>184944</xdr:rowOff>
    </xdr:to>
    <xdr:sp macro="" textlink="">
      <xdr:nvSpPr>
        <xdr:cNvPr id="3" name="Seta para a direita 2">
          <a:hlinkClick xmlns:r="http://schemas.openxmlformats.org/officeDocument/2006/relationships" r:id="rId2"/>
        </xdr:cNvPr>
        <xdr:cNvSpPr/>
      </xdr:nvSpPr>
      <xdr:spPr>
        <a:xfrm>
          <a:off x="10921207" y="372269"/>
          <a:ext cx="895350" cy="4318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10</xdr:col>
      <xdr:colOff>61912</xdr:colOff>
      <xdr:row>1</xdr:row>
      <xdr:rowOff>165894</xdr:rowOff>
    </xdr:from>
    <xdr:to>
      <xdr:col>11</xdr:col>
      <xdr:colOff>113507</xdr:colOff>
      <xdr:row>3</xdr:row>
      <xdr:rowOff>184944</xdr:rowOff>
    </xdr:to>
    <xdr:sp macro="" textlink="">
      <xdr:nvSpPr>
        <xdr:cNvPr id="4" name="Seta para a direita 3">
          <a:hlinkClick xmlns:r="http://schemas.openxmlformats.org/officeDocument/2006/relationships" r:id="rId3"/>
        </xdr:cNvPr>
        <xdr:cNvSpPr/>
      </xdr:nvSpPr>
      <xdr:spPr>
        <a:xfrm flipH="1">
          <a:off x="9983787" y="372269"/>
          <a:ext cx="861220" cy="431800"/>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389468</xdr:colOff>
      <xdr:row>2</xdr:row>
      <xdr:rowOff>96308</xdr:rowOff>
    </xdr:from>
    <xdr:to>
      <xdr:col>11</xdr:col>
      <xdr:colOff>158750</xdr:colOff>
      <xdr:row>3</xdr:row>
      <xdr:rowOff>172508</xdr:rowOff>
    </xdr:to>
    <xdr:sp macro="" textlink="">
      <xdr:nvSpPr>
        <xdr:cNvPr id="5" name="Retângulo 4">
          <a:hlinkClick xmlns:r="http://schemas.openxmlformats.org/officeDocument/2006/relationships" r:id="rId1"/>
        </xdr:cNvPr>
        <xdr:cNvSpPr/>
      </xdr:nvSpPr>
      <xdr:spPr>
        <a:xfrm>
          <a:off x="10422468" y="498475"/>
          <a:ext cx="1198032" cy="277283"/>
        </a:xfrm>
        <a:prstGeom prst="rect">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100">
              <a:solidFill>
                <a:schemeClr val="bg1"/>
              </a:solidFill>
            </a:rPr>
            <a:t>Menu Inicial</a:t>
          </a:r>
        </a:p>
      </xdr:txBody>
    </xdr:sp>
    <xdr:clientData/>
  </xdr:twoCellAnchor>
  <xdr:twoCellAnchor>
    <xdr:from>
      <xdr:col>10</xdr:col>
      <xdr:colOff>402168</xdr:colOff>
      <xdr:row>0</xdr:row>
      <xdr:rowOff>123824</xdr:rowOff>
    </xdr:from>
    <xdr:to>
      <xdr:col>11</xdr:col>
      <xdr:colOff>411693</xdr:colOff>
      <xdr:row>2</xdr:row>
      <xdr:rowOff>142874</xdr:rowOff>
    </xdr:to>
    <xdr:sp macro="" textlink="">
      <xdr:nvSpPr>
        <xdr:cNvPr id="6" name="Seta para a direita 5">
          <a:hlinkClick xmlns:r="http://schemas.openxmlformats.org/officeDocument/2006/relationships" r:id="rId2"/>
        </xdr:cNvPr>
        <xdr:cNvSpPr/>
      </xdr:nvSpPr>
      <xdr:spPr>
        <a:xfrm>
          <a:off x="11049001" y="123824"/>
          <a:ext cx="824442" cy="421217"/>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Avançar</a:t>
          </a:r>
        </a:p>
      </xdr:txBody>
    </xdr:sp>
    <xdr:clientData/>
  </xdr:twoCellAnchor>
  <xdr:twoCellAnchor>
    <xdr:from>
      <xdr:col>9</xdr:col>
      <xdr:colOff>136526</xdr:colOff>
      <xdr:row>0</xdr:row>
      <xdr:rowOff>123824</xdr:rowOff>
    </xdr:from>
    <xdr:to>
      <xdr:col>10</xdr:col>
      <xdr:colOff>348193</xdr:colOff>
      <xdr:row>2</xdr:row>
      <xdr:rowOff>142874</xdr:rowOff>
    </xdr:to>
    <xdr:sp macro="" textlink="">
      <xdr:nvSpPr>
        <xdr:cNvPr id="7" name="Seta para a direita 6">
          <a:hlinkClick xmlns:r="http://schemas.openxmlformats.org/officeDocument/2006/relationships" r:id="rId3"/>
        </xdr:cNvPr>
        <xdr:cNvSpPr/>
      </xdr:nvSpPr>
      <xdr:spPr>
        <a:xfrm flipH="1">
          <a:off x="10169526" y="123824"/>
          <a:ext cx="825500" cy="421217"/>
        </a:xfrm>
        <a:prstGeom prst="rightArrow">
          <a:avLst/>
        </a:prstGeom>
        <a:solidFill>
          <a:srgbClr val="081F6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solidFill>
                <a:schemeClr val="bg1"/>
              </a:solidFill>
            </a:rPr>
            <a:t>Retornar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banpara\Users\Neto\Desktop\Analise%20Financeir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9BF3B30\Cadastro%20de%20Projetos_Custeio%20e%20Investimento%20-%20Pecu&#225;rio_%20PF%20-%20Ano%20agr&#237;coala%2021-22%20(Vers&#227;o%201)%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a Inicial"/>
      <sheetName val="PJ"/>
      <sheetName val="Evolução do Rebanho"/>
      <sheetName val="Suporte Forrageiro"/>
      <sheetName val="Orçamento e Cronograma"/>
      <sheetName val="Cadastro da Proposta-PF"/>
      <sheetName val="bancodedados - garantias"/>
      <sheetName val="Análise Financeira"/>
      <sheetName val="Amortização"/>
      <sheetName val="Levantamento Patrimonial"/>
      <sheetName val="Garantias"/>
      <sheetName val="BD1"/>
      <sheetName val="BD2"/>
      <sheetName val="BD3"/>
      <sheetName val="SistemaProducaoEmpreendimento"/>
      <sheetName val="Relação de Documentos"/>
      <sheetName val="Declarações"/>
      <sheetName val="Memória de Cálculo"/>
      <sheetName val="Enquadramento"/>
      <sheetName val="Coeficientes Zootécnicos"/>
      <sheetName val="Enquadramento (2)"/>
    </sheetNames>
    <sheetDataSet>
      <sheetData sheetId="0" refreshError="1"/>
      <sheetData sheetId="1" refreshError="1"/>
      <sheetData sheetId="2" refreshError="1"/>
      <sheetData sheetId="3" refreshError="1"/>
      <sheetData sheetId="4" refreshError="1"/>
      <sheetData sheetId="5" refreshError="1"/>
      <sheetData sheetId="6" refreshError="1">
        <row r="1">
          <cell r="I1" t="str">
            <v>Alienação_Fiduciária</v>
          </cell>
          <cell r="J1" t="str">
            <v>Hipoteca</v>
          </cell>
          <cell r="K1" t="str">
            <v>Penhor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a Inicial"/>
      <sheetName val="PJ"/>
      <sheetName val="Cadastro da Proposta-PF"/>
      <sheetName val="bancodedados - garantias"/>
      <sheetName val="Proposta PF - Imprimir"/>
      <sheetName val="Levantamento Patrimonial"/>
      <sheetName val="Garantias"/>
      <sheetName val="BD1"/>
      <sheetName val="BD2"/>
      <sheetName val="BD3"/>
      <sheetName val="SistemaProducaoEmpreendimento"/>
      <sheetName val="Orçamento e Cronograma"/>
      <sheetName val="Relação de Documentos"/>
      <sheetName val="Declarações"/>
      <sheetName val="Evolução do Rebanho"/>
      <sheetName val="Suporte Forrageiro"/>
      <sheetName val="Memória de Cálculo"/>
    </sheetNames>
    <sheetDataSet>
      <sheetData sheetId="0"/>
      <sheetData sheetId="1"/>
      <sheetData sheetId="2"/>
      <sheetData sheetId="3"/>
      <sheetData sheetId="4"/>
      <sheetData sheetId="5"/>
      <sheetData sheetId="6"/>
      <sheetData sheetId="7">
        <row r="1">
          <cell r="N1" t="str">
            <v xml:space="preserve">Próprio </v>
          </cell>
        </row>
        <row r="2">
          <cell r="N2" t="str">
            <v>Posse</v>
          </cell>
        </row>
        <row r="3">
          <cell r="N3" t="str">
            <v>Alugado</v>
          </cell>
        </row>
        <row r="4">
          <cell r="N4" t="str">
            <v>Arrendado</v>
          </cell>
        </row>
        <row r="5">
          <cell r="N5" t="str">
            <v>Emprestado</v>
          </cell>
        </row>
        <row r="6">
          <cell r="N6" t="str">
            <v>Outro</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theme="0" tint="-0.14999847407452621"/>
    <pageSetUpPr fitToPage="1"/>
  </sheetPr>
  <dimension ref="B6:C6"/>
  <sheetViews>
    <sheetView showGridLines="0" showRowColHeaders="0" tabSelected="1" view="pageBreakPreview" zoomScale="140" zoomScaleNormal="130" zoomScaleSheetLayoutView="140" workbookViewId="0"/>
  </sheetViews>
  <sheetFormatPr defaultRowHeight="15" x14ac:dyDescent="0.25"/>
  <sheetData>
    <row r="6" spans="2:3" x14ac:dyDescent="0.25">
      <c r="B6" s="498"/>
      <c r="C6" s="498"/>
    </row>
  </sheetData>
  <sheetProtection algorithmName="SHA-512" hashValue="YIWMAH3pLaUQNep2ZBm6c29HBS+UWtQwocOIE09mprdedK1rmVafAiGefAcd9dR7mn3KjNevWN5IGph2j37PPg==" saltValue="o5mIbsxK6WjMZE69ZAUqgw==" spinCount="100000" sheet="1" objects="1" scenarios="1" selectLockedCells="1" selectUnlockedCells="1"/>
  <customSheetViews>
    <customSheetView guid="{A6D2322D-229F-4D52-A2AA-C6012EABEAE5}" scale="120" showGridLines="0">
      <selection activeCell="C17" sqref="C17"/>
      <pageMargins left="0.511811024" right="0.511811024" top="0.78740157499999996" bottom="0.78740157499999996" header="0.31496062000000002" footer="0.31496062000000002"/>
    </customSheetView>
  </customSheetViews>
  <pageMargins left="0.511811024" right="0.511811024" top="0.78740157499999996" bottom="0.78740157499999996" header="0.31496062000000002" footer="0.31496062000000002"/>
  <pageSetup paperSize="9"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tabColor theme="9" tint="-0.249977111117893"/>
    <pageSetUpPr fitToPage="1"/>
  </sheetPr>
  <dimension ref="A1:I110"/>
  <sheetViews>
    <sheetView showGridLines="0" view="pageBreakPreview" zoomScale="115" zoomScaleNormal="100" zoomScaleSheetLayoutView="115" workbookViewId="0"/>
  </sheetViews>
  <sheetFormatPr defaultRowHeight="15" x14ac:dyDescent="0.2"/>
  <cols>
    <col min="1" max="1" width="30.42578125" style="1" customWidth="1"/>
    <col min="2" max="3" width="17.7109375" style="1" customWidth="1"/>
    <col min="4" max="4" width="10.85546875" style="1" bestFit="1" customWidth="1"/>
    <col min="5" max="5" width="17.7109375" style="1" customWidth="1"/>
    <col min="6" max="6" width="10.85546875" style="1" bestFit="1" customWidth="1"/>
    <col min="7" max="7" width="17.7109375" style="1" customWidth="1"/>
    <col min="8" max="8" width="9.5703125" style="1" bestFit="1" customWidth="1"/>
    <col min="9" max="9" width="17.7109375" style="1" customWidth="1"/>
    <col min="10" max="10" width="9.140625" style="1" customWidth="1"/>
    <col min="11" max="11" width="12.140625" style="1" customWidth="1"/>
    <col min="12" max="12" width="9.140625" style="1" customWidth="1"/>
    <col min="13" max="13" width="12.140625" style="1" customWidth="1"/>
    <col min="14" max="14" width="9.140625" style="1" customWidth="1"/>
    <col min="15" max="15" width="12.140625" style="1" customWidth="1"/>
    <col min="16" max="16" width="9.140625" style="1" customWidth="1"/>
    <col min="17" max="17" width="13.28515625" style="1" customWidth="1"/>
    <col min="18" max="18" width="9.140625" style="1" customWidth="1"/>
    <col min="19" max="19" width="10.5703125" style="1" customWidth="1"/>
    <col min="20" max="20" width="9.140625" style="1" customWidth="1"/>
    <col min="21" max="21" width="10.5703125" style="1" customWidth="1"/>
    <col min="22" max="22" width="9.140625" style="1" customWidth="1"/>
    <col min="23" max="23" width="10.5703125" style="1" customWidth="1"/>
    <col min="24" max="24" width="9.140625" style="1" customWidth="1"/>
    <col min="25" max="25" width="10.5703125" style="1" customWidth="1"/>
    <col min="26" max="26" width="9.140625" style="1" customWidth="1"/>
    <col min="27" max="27" width="10.5703125" style="1" customWidth="1"/>
    <col min="28" max="28" width="9.140625" style="1" customWidth="1"/>
    <col min="29" max="29" width="10.5703125" style="1" customWidth="1"/>
    <col min="30" max="30" width="9.140625" style="1" customWidth="1"/>
    <col min="31" max="31" width="10.5703125" style="1" customWidth="1"/>
    <col min="32" max="32" width="9.140625" style="1" customWidth="1"/>
    <col min="33" max="33" width="10.5703125" style="1" customWidth="1"/>
    <col min="34" max="16384" width="9.140625" style="1"/>
  </cols>
  <sheetData>
    <row r="1" spans="1:7" ht="15.75" x14ac:dyDescent="0.25">
      <c r="A1" s="536" t="s">
        <v>574</v>
      </c>
      <c r="B1" s="536"/>
      <c r="C1" s="536"/>
      <c r="D1" s="536"/>
      <c r="E1" s="536"/>
      <c r="F1" s="536"/>
      <c r="G1" s="536"/>
    </row>
    <row r="2" spans="1:7" ht="15.75" x14ac:dyDescent="0.2">
      <c r="A2" s="1039" t="s">
        <v>384</v>
      </c>
      <c r="B2" s="1039" t="s">
        <v>410</v>
      </c>
      <c r="C2" s="1039" t="s">
        <v>341</v>
      </c>
      <c r="D2" s="1137" t="s">
        <v>428</v>
      </c>
      <c r="E2" s="1138"/>
      <c r="F2" s="1138"/>
      <c r="G2" s="1139"/>
    </row>
    <row r="3" spans="1:7" ht="15.75" customHeight="1" x14ac:dyDescent="0.2">
      <c r="A3" s="1039"/>
      <c r="B3" s="1134"/>
      <c r="C3" s="1134"/>
      <c r="D3" s="493" t="s">
        <v>369</v>
      </c>
      <c r="E3" s="493" t="s">
        <v>370</v>
      </c>
      <c r="F3" s="493" t="s">
        <v>371</v>
      </c>
      <c r="G3" s="493" t="s">
        <v>372</v>
      </c>
    </row>
    <row r="4" spans="1:7" x14ac:dyDescent="0.2">
      <c r="A4" s="203"/>
      <c r="B4" s="162"/>
      <c r="C4" s="162"/>
      <c r="D4" s="204"/>
      <c r="E4" s="204"/>
      <c r="F4" s="204"/>
      <c r="G4" s="205"/>
    </row>
    <row r="5" spans="1:7" x14ac:dyDescent="0.2">
      <c r="A5" s="342"/>
      <c r="B5" s="462"/>
      <c r="C5" s="462"/>
      <c r="D5" s="207"/>
      <c r="E5" s="208"/>
      <c r="F5" s="207"/>
      <c r="G5" s="208"/>
    </row>
    <row r="6" spans="1:7" x14ac:dyDescent="0.2">
      <c r="A6" s="342"/>
      <c r="B6" s="462"/>
      <c r="C6" s="462"/>
      <c r="D6" s="207"/>
      <c r="E6" s="208"/>
      <c r="F6" s="207"/>
      <c r="G6" s="208"/>
    </row>
    <row r="7" spans="1:7" x14ac:dyDescent="0.2">
      <c r="A7" s="342"/>
      <c r="B7" s="462"/>
      <c r="C7" s="462"/>
      <c r="D7" s="207"/>
      <c r="E7" s="208"/>
      <c r="F7" s="207"/>
      <c r="G7" s="208"/>
    </row>
    <row r="8" spans="1:7" x14ac:dyDescent="0.2">
      <c r="A8" s="342"/>
      <c r="B8" s="462"/>
      <c r="C8" s="462"/>
      <c r="D8" s="207"/>
      <c r="E8" s="208"/>
      <c r="F8" s="207"/>
      <c r="G8" s="208"/>
    </row>
    <row r="9" spans="1:7" x14ac:dyDescent="0.2">
      <c r="A9" s="342"/>
      <c r="B9" s="462"/>
      <c r="C9" s="462"/>
      <c r="D9" s="207"/>
      <c r="E9" s="208"/>
      <c r="F9" s="207"/>
      <c r="G9" s="208"/>
    </row>
    <row r="10" spans="1:7" x14ac:dyDescent="0.2">
      <c r="A10" s="206"/>
      <c r="B10" s="165"/>
      <c r="C10" s="165"/>
      <c r="D10" s="207"/>
      <c r="E10" s="208"/>
      <c r="F10" s="207"/>
      <c r="G10" s="208"/>
    </row>
    <row r="11" spans="1:7" x14ac:dyDescent="0.2">
      <c r="A11" s="206"/>
      <c r="B11" s="165"/>
      <c r="C11" s="165"/>
      <c r="D11" s="207"/>
      <c r="E11" s="208"/>
      <c r="F11" s="207"/>
      <c r="G11" s="208"/>
    </row>
    <row r="12" spans="1:7" x14ac:dyDescent="0.2">
      <c r="A12" s="206"/>
      <c r="B12" s="165"/>
      <c r="C12" s="165"/>
      <c r="D12" s="207"/>
      <c r="E12" s="208"/>
      <c r="F12" s="207"/>
      <c r="G12" s="208"/>
    </row>
    <row r="13" spans="1:7" x14ac:dyDescent="0.2">
      <c r="A13" s="206"/>
      <c r="B13" s="165"/>
      <c r="C13" s="165"/>
      <c r="D13" s="207"/>
      <c r="E13" s="208"/>
      <c r="F13" s="207"/>
      <c r="G13" s="208"/>
    </row>
    <row r="14" spans="1:7" x14ac:dyDescent="0.2">
      <c r="A14" s="206"/>
      <c r="B14" s="165"/>
      <c r="C14" s="165"/>
      <c r="D14" s="207"/>
      <c r="E14" s="208"/>
      <c r="F14" s="207"/>
      <c r="G14" s="208"/>
    </row>
    <row r="15" spans="1:7" x14ac:dyDescent="0.2">
      <c r="A15" s="206"/>
      <c r="B15" s="165"/>
      <c r="C15" s="165"/>
      <c r="D15" s="207"/>
      <c r="E15" s="208"/>
      <c r="F15" s="207"/>
      <c r="G15" s="208"/>
    </row>
    <row r="16" spans="1:7" ht="15.75" x14ac:dyDescent="0.2">
      <c r="A16" s="1039" t="s">
        <v>384</v>
      </c>
      <c r="B16" s="1039" t="s">
        <v>410</v>
      </c>
      <c r="C16" s="1039" t="s">
        <v>341</v>
      </c>
      <c r="D16" s="1137" t="s">
        <v>428</v>
      </c>
      <c r="E16" s="1138"/>
      <c r="F16" s="1138"/>
      <c r="G16" s="1139"/>
    </row>
    <row r="17" spans="1:7" ht="15.75" x14ac:dyDescent="0.2">
      <c r="A17" s="1134"/>
      <c r="B17" s="1134"/>
      <c r="C17" s="1134"/>
      <c r="D17" s="493" t="s">
        <v>373</v>
      </c>
      <c r="E17" s="493" t="s">
        <v>374</v>
      </c>
      <c r="F17" s="493" t="s">
        <v>375</v>
      </c>
      <c r="G17" s="493" t="s">
        <v>376</v>
      </c>
    </row>
    <row r="18" spans="1:7" x14ac:dyDescent="0.2">
      <c r="A18" s="245" t="str">
        <f t="shared" ref="A18:A26" si="0">IF(A4="","",A4)</f>
        <v/>
      </c>
      <c r="B18" s="701"/>
      <c r="C18" s="246" t="str">
        <f t="shared" ref="C18:C26" si="1">IF(C4="","",C4)</f>
        <v/>
      </c>
      <c r="D18" s="209"/>
      <c r="E18" s="209"/>
      <c r="F18" s="209"/>
      <c r="G18" s="210"/>
    </row>
    <row r="19" spans="1:7" x14ac:dyDescent="0.2">
      <c r="A19" s="247" t="str">
        <f t="shared" si="0"/>
        <v/>
      </c>
      <c r="B19" s="340"/>
      <c r="C19" s="248" t="str">
        <f t="shared" si="1"/>
        <v/>
      </c>
      <c r="D19" s="211"/>
      <c r="E19" s="212"/>
      <c r="F19" s="211"/>
      <c r="G19" s="212"/>
    </row>
    <row r="20" spans="1:7" x14ac:dyDescent="0.2">
      <c r="A20" s="247" t="str">
        <f t="shared" si="0"/>
        <v/>
      </c>
      <c r="B20" s="340"/>
      <c r="C20" s="248" t="str">
        <f t="shared" si="1"/>
        <v/>
      </c>
      <c r="D20" s="211"/>
      <c r="E20" s="212"/>
      <c r="F20" s="211"/>
      <c r="G20" s="212"/>
    </row>
    <row r="21" spans="1:7" x14ac:dyDescent="0.2">
      <c r="A21" s="247" t="str">
        <f t="shared" si="0"/>
        <v/>
      </c>
      <c r="B21" s="340"/>
      <c r="C21" s="248" t="str">
        <f t="shared" si="1"/>
        <v/>
      </c>
      <c r="D21" s="211"/>
      <c r="E21" s="212"/>
      <c r="F21" s="211"/>
      <c r="G21" s="212"/>
    </row>
    <row r="22" spans="1:7" x14ac:dyDescent="0.2">
      <c r="A22" s="247" t="str">
        <f t="shared" si="0"/>
        <v/>
      </c>
      <c r="B22" s="340"/>
      <c r="C22" s="248" t="str">
        <f t="shared" si="1"/>
        <v/>
      </c>
      <c r="D22" s="211"/>
      <c r="E22" s="212"/>
      <c r="F22" s="211"/>
      <c r="G22" s="212"/>
    </row>
    <row r="23" spans="1:7" x14ac:dyDescent="0.2">
      <c r="A23" s="247" t="str">
        <f t="shared" si="0"/>
        <v/>
      </c>
      <c r="B23" s="340"/>
      <c r="C23" s="248" t="str">
        <f t="shared" si="1"/>
        <v/>
      </c>
      <c r="D23" s="211"/>
      <c r="E23" s="212"/>
      <c r="F23" s="211"/>
      <c r="G23" s="212"/>
    </row>
    <row r="24" spans="1:7" x14ac:dyDescent="0.2">
      <c r="A24" s="247" t="str">
        <f t="shared" si="0"/>
        <v/>
      </c>
      <c r="B24" s="340"/>
      <c r="C24" s="248" t="str">
        <f t="shared" si="1"/>
        <v/>
      </c>
      <c r="D24" s="211"/>
      <c r="E24" s="212"/>
      <c r="F24" s="211"/>
      <c r="G24" s="212"/>
    </row>
    <row r="25" spans="1:7" x14ac:dyDescent="0.2">
      <c r="A25" s="247" t="str">
        <f t="shared" si="0"/>
        <v/>
      </c>
      <c r="B25" s="340"/>
      <c r="C25" s="248" t="str">
        <f t="shared" si="1"/>
        <v/>
      </c>
      <c r="D25" s="211"/>
      <c r="E25" s="212"/>
      <c r="F25" s="211"/>
      <c r="G25" s="212"/>
    </row>
    <row r="26" spans="1:7" x14ac:dyDescent="0.2">
      <c r="A26" s="247" t="str">
        <f t="shared" si="0"/>
        <v/>
      </c>
      <c r="B26" s="340"/>
      <c r="C26" s="248" t="str">
        <f t="shared" si="1"/>
        <v/>
      </c>
      <c r="D26" s="211"/>
      <c r="E26" s="212"/>
      <c r="F26" s="211"/>
      <c r="G26" s="212"/>
    </row>
    <row r="27" spans="1:7" x14ac:dyDescent="0.2">
      <c r="A27" s="247" t="str">
        <f t="shared" ref="A27:C29" si="2">IF(A13="","",A13)</f>
        <v/>
      </c>
      <c r="B27" s="340"/>
      <c r="C27" s="248" t="str">
        <f t="shared" si="2"/>
        <v/>
      </c>
      <c r="D27" s="211"/>
      <c r="E27" s="212"/>
      <c r="F27" s="211"/>
      <c r="G27" s="212"/>
    </row>
    <row r="28" spans="1:7" x14ac:dyDescent="0.2">
      <c r="A28" s="247" t="str">
        <f t="shared" si="2"/>
        <v/>
      </c>
      <c r="B28" s="340"/>
      <c r="C28" s="248" t="str">
        <f t="shared" si="2"/>
        <v/>
      </c>
      <c r="D28" s="211"/>
      <c r="E28" s="212"/>
      <c r="F28" s="211"/>
      <c r="G28" s="212"/>
    </row>
    <row r="29" spans="1:7" x14ac:dyDescent="0.2">
      <c r="A29" s="247" t="str">
        <f t="shared" si="2"/>
        <v/>
      </c>
      <c r="B29" s="340"/>
      <c r="C29" s="248" t="str">
        <f t="shared" si="2"/>
        <v/>
      </c>
      <c r="D29" s="211"/>
      <c r="E29" s="212"/>
      <c r="F29" s="211"/>
      <c r="G29" s="212"/>
    </row>
    <row r="30" spans="1:7" ht="15.75" x14ac:dyDescent="0.2">
      <c r="A30" s="1039" t="s">
        <v>384</v>
      </c>
      <c r="B30" s="1039" t="s">
        <v>410</v>
      </c>
      <c r="C30" s="1039" t="s">
        <v>341</v>
      </c>
      <c r="D30" s="1137" t="s">
        <v>428</v>
      </c>
      <c r="E30" s="1138"/>
      <c r="F30" s="1138"/>
      <c r="G30" s="1139"/>
    </row>
    <row r="31" spans="1:7" ht="15.75" x14ac:dyDescent="0.2">
      <c r="A31" s="1134"/>
      <c r="B31" s="1134"/>
      <c r="C31" s="1134"/>
      <c r="D31" s="493" t="s">
        <v>377</v>
      </c>
      <c r="E31" s="493" t="s">
        <v>378</v>
      </c>
      <c r="F31" s="493" t="s">
        <v>379</v>
      </c>
      <c r="G31" s="493" t="s">
        <v>380</v>
      </c>
    </row>
    <row r="32" spans="1:7" x14ac:dyDescent="0.2">
      <c r="A32" s="245" t="str">
        <f>IF(A4="","",A4)</f>
        <v/>
      </c>
      <c r="B32" s="701"/>
      <c r="C32" s="246" t="str">
        <f>IF(C4="","",C4)</f>
        <v/>
      </c>
      <c r="D32" s="209"/>
      <c r="E32" s="209"/>
      <c r="F32" s="209"/>
      <c r="G32" s="210"/>
    </row>
    <row r="33" spans="1:7" x14ac:dyDescent="0.2">
      <c r="A33" s="247" t="str">
        <f>IF(A5="","",A5)</f>
        <v/>
      </c>
      <c r="B33" s="340"/>
      <c r="C33" s="248" t="str">
        <f>IF(C5="","",C5)</f>
        <v/>
      </c>
      <c r="D33" s="211"/>
      <c r="E33" s="212"/>
      <c r="F33" s="211"/>
      <c r="G33" s="212"/>
    </row>
    <row r="34" spans="1:7" x14ac:dyDescent="0.2">
      <c r="A34" s="247" t="str">
        <f t="shared" ref="A34:A36" si="3">IF(A6="","",A6)</f>
        <v/>
      </c>
      <c r="B34" s="340"/>
      <c r="C34" s="248" t="str">
        <f t="shared" ref="C34:C35" si="4">IF(C6="","",C6)</f>
        <v/>
      </c>
      <c r="D34" s="211"/>
      <c r="E34" s="212"/>
      <c r="F34" s="211"/>
      <c r="G34" s="212"/>
    </row>
    <row r="35" spans="1:7" x14ac:dyDescent="0.2">
      <c r="A35" s="247" t="str">
        <f t="shared" si="3"/>
        <v/>
      </c>
      <c r="B35" s="340"/>
      <c r="C35" s="248" t="str">
        <f t="shared" si="4"/>
        <v/>
      </c>
      <c r="D35" s="211"/>
      <c r="E35" s="212"/>
      <c r="F35" s="211"/>
      <c r="G35" s="212"/>
    </row>
    <row r="36" spans="1:7" x14ac:dyDescent="0.2">
      <c r="A36" s="247" t="str">
        <f t="shared" si="3"/>
        <v/>
      </c>
      <c r="B36" s="340"/>
      <c r="C36" s="248" t="str">
        <f t="shared" ref="C36:C42" si="5">IF(C6="","",C6)</f>
        <v/>
      </c>
      <c r="D36" s="211"/>
      <c r="E36" s="212"/>
      <c r="F36" s="211"/>
      <c r="G36" s="212"/>
    </row>
    <row r="37" spans="1:7" x14ac:dyDescent="0.2">
      <c r="A37" s="247" t="str">
        <f t="shared" ref="A37:A42" si="6">IF(A7="","",A7)</f>
        <v/>
      </c>
      <c r="B37" s="340"/>
      <c r="C37" s="248" t="str">
        <f t="shared" si="5"/>
        <v/>
      </c>
      <c r="D37" s="211"/>
      <c r="E37" s="212"/>
      <c r="F37" s="211"/>
      <c r="G37" s="212"/>
    </row>
    <row r="38" spans="1:7" x14ac:dyDescent="0.2">
      <c r="A38" s="247" t="str">
        <f t="shared" si="6"/>
        <v/>
      </c>
      <c r="B38" s="340"/>
      <c r="C38" s="248" t="str">
        <f t="shared" si="5"/>
        <v/>
      </c>
      <c r="D38" s="211"/>
      <c r="E38" s="212"/>
      <c r="F38" s="211"/>
      <c r="G38" s="212"/>
    </row>
    <row r="39" spans="1:7" x14ac:dyDescent="0.2">
      <c r="A39" s="247" t="str">
        <f t="shared" si="6"/>
        <v/>
      </c>
      <c r="B39" s="340"/>
      <c r="C39" s="248" t="str">
        <f t="shared" si="5"/>
        <v/>
      </c>
      <c r="D39" s="211"/>
      <c r="E39" s="212"/>
      <c r="F39" s="211"/>
      <c r="G39" s="212"/>
    </row>
    <row r="40" spans="1:7" x14ac:dyDescent="0.2">
      <c r="A40" s="247" t="str">
        <f t="shared" si="6"/>
        <v/>
      </c>
      <c r="B40" s="340"/>
      <c r="C40" s="248" t="str">
        <f t="shared" si="5"/>
        <v/>
      </c>
      <c r="D40" s="211"/>
      <c r="E40" s="212"/>
      <c r="F40" s="211"/>
      <c r="G40" s="212"/>
    </row>
    <row r="41" spans="1:7" x14ac:dyDescent="0.2">
      <c r="A41" s="247" t="str">
        <f t="shared" si="6"/>
        <v/>
      </c>
      <c r="B41" s="340"/>
      <c r="C41" s="248" t="str">
        <f t="shared" si="5"/>
        <v/>
      </c>
      <c r="D41" s="211"/>
      <c r="E41" s="212"/>
      <c r="F41" s="211"/>
      <c r="G41" s="212"/>
    </row>
    <row r="42" spans="1:7" x14ac:dyDescent="0.2">
      <c r="A42" s="247" t="str">
        <f t="shared" si="6"/>
        <v/>
      </c>
      <c r="B42" s="340"/>
      <c r="C42" s="248" t="str">
        <f t="shared" si="5"/>
        <v/>
      </c>
      <c r="D42" s="211"/>
      <c r="E42" s="212"/>
      <c r="F42" s="211"/>
      <c r="G42" s="212"/>
    </row>
    <row r="43" spans="1:7" x14ac:dyDescent="0.2">
      <c r="A43" s="249" t="str">
        <f t="shared" ref="A43:C43" si="7">IF(A15="","",A15)</f>
        <v/>
      </c>
      <c r="B43" s="702"/>
      <c r="C43" s="250" t="str">
        <f t="shared" si="7"/>
        <v/>
      </c>
      <c r="D43" s="213"/>
      <c r="E43" s="214"/>
      <c r="F43" s="213"/>
      <c r="G43" s="214"/>
    </row>
    <row r="45" spans="1:7" ht="15.75" x14ac:dyDescent="0.2">
      <c r="A45" s="1140" t="s">
        <v>573</v>
      </c>
      <c r="B45" s="1140"/>
      <c r="F45" s="3"/>
      <c r="G45" s="3"/>
    </row>
    <row r="46" spans="1:7" ht="15.75" x14ac:dyDescent="0.2">
      <c r="A46" s="515" t="s">
        <v>384</v>
      </c>
      <c r="B46" s="493" t="s">
        <v>385</v>
      </c>
      <c r="F46" s="3"/>
      <c r="G46" s="3"/>
    </row>
    <row r="47" spans="1:7" x14ac:dyDescent="0.2">
      <c r="A47" s="528" t="str">
        <f>IF(A4="","",CONCATENATE(A4," ","(",C4,")"))</f>
        <v/>
      </c>
      <c r="B47" s="417">
        <v>10</v>
      </c>
      <c r="G47" s="3"/>
    </row>
    <row r="48" spans="1:7" x14ac:dyDescent="0.2">
      <c r="A48" s="529" t="str">
        <f t="shared" ref="A48:A58" si="8">IF(A5="","",CONCATENATE(A5," ","(",C5,")"))</f>
        <v/>
      </c>
      <c r="B48" s="417"/>
      <c r="G48" s="3"/>
    </row>
    <row r="49" spans="1:9" x14ac:dyDescent="0.2">
      <c r="A49" s="529" t="str">
        <f t="shared" si="8"/>
        <v/>
      </c>
      <c r="B49" s="417"/>
      <c r="G49" s="3"/>
    </row>
    <row r="50" spans="1:9" x14ac:dyDescent="0.2">
      <c r="A50" s="529" t="str">
        <f t="shared" si="8"/>
        <v/>
      </c>
      <c r="B50" s="417"/>
      <c r="G50" s="3"/>
    </row>
    <row r="51" spans="1:9" x14ac:dyDescent="0.2">
      <c r="A51" s="529" t="str">
        <f t="shared" si="8"/>
        <v/>
      </c>
      <c r="B51" s="417"/>
      <c r="G51" s="3"/>
    </row>
    <row r="52" spans="1:9" x14ac:dyDescent="0.2">
      <c r="A52" s="529" t="str">
        <f t="shared" si="8"/>
        <v/>
      </c>
      <c r="B52" s="417"/>
      <c r="G52" s="3"/>
    </row>
    <row r="53" spans="1:9" x14ac:dyDescent="0.2">
      <c r="A53" s="529" t="str">
        <f t="shared" si="8"/>
        <v/>
      </c>
      <c r="B53" s="417"/>
      <c r="G53" s="3"/>
    </row>
    <row r="54" spans="1:9" x14ac:dyDescent="0.2">
      <c r="A54" s="529" t="str">
        <f t="shared" si="8"/>
        <v/>
      </c>
      <c r="B54" s="417"/>
      <c r="G54" s="3"/>
    </row>
    <row r="55" spans="1:9" x14ac:dyDescent="0.2">
      <c r="A55" s="529" t="str">
        <f t="shared" si="8"/>
        <v/>
      </c>
      <c r="B55" s="417"/>
      <c r="G55" s="3"/>
    </row>
    <row r="56" spans="1:9" x14ac:dyDescent="0.2">
      <c r="A56" s="529" t="str">
        <f t="shared" si="8"/>
        <v/>
      </c>
      <c r="B56" s="417"/>
      <c r="G56" s="3"/>
    </row>
    <row r="57" spans="1:9" x14ac:dyDescent="0.2">
      <c r="A57" s="529" t="str">
        <f t="shared" si="8"/>
        <v/>
      </c>
      <c r="B57" s="417"/>
      <c r="G57" s="3"/>
    </row>
    <row r="58" spans="1:9" x14ac:dyDescent="0.2">
      <c r="A58" s="530" t="str">
        <f t="shared" si="8"/>
        <v/>
      </c>
      <c r="B58" s="452"/>
      <c r="G58" s="3"/>
    </row>
    <row r="60" spans="1:9" ht="15.75" x14ac:dyDescent="0.25">
      <c r="A60" s="135" t="s">
        <v>843</v>
      </c>
    </row>
    <row r="61" spans="1:9" ht="15.75" x14ac:dyDescent="0.2">
      <c r="A61" s="1134" t="s">
        <v>381</v>
      </c>
      <c r="B61" s="1137" t="s">
        <v>383</v>
      </c>
      <c r="C61" s="1138"/>
      <c r="D61" s="1138"/>
      <c r="E61" s="1138"/>
      <c r="F61" s="1138"/>
      <c r="G61" s="1138"/>
      <c r="H61" s="1138"/>
      <c r="I61" s="1139"/>
    </row>
    <row r="62" spans="1:9" ht="15.75" x14ac:dyDescent="0.2">
      <c r="A62" s="1135"/>
      <c r="B62" s="1137" t="s">
        <v>369</v>
      </c>
      <c r="C62" s="1139"/>
      <c r="D62" s="1137" t="s">
        <v>370</v>
      </c>
      <c r="E62" s="1139"/>
      <c r="F62" s="1137" t="s">
        <v>371</v>
      </c>
      <c r="G62" s="1139"/>
      <c r="H62" s="1137" t="s">
        <v>372</v>
      </c>
      <c r="I62" s="1139"/>
    </row>
    <row r="63" spans="1:9" ht="15.75" x14ac:dyDescent="0.2">
      <c r="A63" s="1136"/>
      <c r="B63" s="525" t="s">
        <v>829</v>
      </c>
      <c r="C63" s="526" t="s">
        <v>318</v>
      </c>
      <c r="D63" s="525" t="s">
        <v>829</v>
      </c>
      <c r="E63" s="526" t="s">
        <v>318</v>
      </c>
      <c r="F63" s="525" t="s">
        <v>829</v>
      </c>
      <c r="G63" s="526" t="s">
        <v>318</v>
      </c>
      <c r="H63" s="525" t="s">
        <v>829</v>
      </c>
      <c r="I63" s="527" t="s">
        <v>318</v>
      </c>
    </row>
    <row r="64" spans="1:9" x14ac:dyDescent="0.2">
      <c r="A64" s="41" t="str">
        <f>A47</f>
        <v/>
      </c>
      <c r="B64" s="531" t="str">
        <f>IF(A4="","",B4*D4)</f>
        <v/>
      </c>
      <c r="C64" s="430" t="str">
        <f>IF(A4="","",B64*B47)</f>
        <v/>
      </c>
      <c r="D64" s="531" t="str">
        <f>IF(A4="","",B4*E4)</f>
        <v/>
      </c>
      <c r="E64" s="430" t="str">
        <f>IF(A4="","",D64*B47)</f>
        <v/>
      </c>
      <c r="F64" s="531" t="str">
        <f>IF(A4="","",B4*F4)</f>
        <v/>
      </c>
      <c r="G64" s="431" t="str">
        <f>IF(A4="","",F64*B47)</f>
        <v/>
      </c>
      <c r="H64" s="534" t="str">
        <f>IF(A4="","",B4*G4)</f>
        <v/>
      </c>
      <c r="I64" s="431" t="str">
        <f>IF(A4="","",H64*B47)</f>
        <v/>
      </c>
    </row>
    <row r="65" spans="1:9" x14ac:dyDescent="0.2">
      <c r="A65" s="42" t="str">
        <f>A48</f>
        <v/>
      </c>
      <c r="B65" s="532" t="str">
        <f t="shared" ref="B65:B75" si="9">IF(A5="","",B5*D5)</f>
        <v/>
      </c>
      <c r="C65" s="497" t="str">
        <f t="shared" ref="C65:C75" si="10">IF(A5="","",B65*B48)</f>
        <v/>
      </c>
      <c r="D65" s="533" t="str">
        <f t="shared" ref="D65:D75" si="11">IF(A5="","",B5*E5)</f>
        <v/>
      </c>
      <c r="E65" s="65" t="str">
        <f t="shared" ref="E65:E75" si="12">IF(A5="","",D65*B48)</f>
        <v/>
      </c>
      <c r="F65" s="533" t="str">
        <f t="shared" ref="F65:F75" si="13">IF(A5="","",B5*F5)</f>
        <v/>
      </c>
      <c r="G65" s="64" t="str">
        <f t="shared" ref="G65:G75" si="14">IF(A5="","",F65*B48)</f>
        <v/>
      </c>
      <c r="H65" s="535" t="str">
        <f t="shared" ref="H65:H75" si="15">IF(A5="","",B5*G5)</f>
        <v/>
      </c>
      <c r="I65" s="64" t="str">
        <f t="shared" ref="I65:I75" si="16">IF(A5="","",H65*B48)</f>
        <v/>
      </c>
    </row>
    <row r="66" spans="1:9" x14ac:dyDescent="0.2">
      <c r="A66" s="42" t="str">
        <f t="shared" ref="A66:A75" si="17">A49</f>
        <v/>
      </c>
      <c r="B66" s="533" t="str">
        <f t="shared" si="9"/>
        <v/>
      </c>
      <c r="C66" s="65" t="str">
        <f t="shared" si="10"/>
        <v/>
      </c>
      <c r="D66" s="533" t="str">
        <f t="shared" si="11"/>
        <v/>
      </c>
      <c r="E66" s="65" t="str">
        <f t="shared" si="12"/>
        <v/>
      </c>
      <c r="F66" s="533" t="str">
        <f t="shared" si="13"/>
        <v/>
      </c>
      <c r="G66" s="64" t="str">
        <f t="shared" si="14"/>
        <v/>
      </c>
      <c r="H66" s="535" t="str">
        <f t="shared" si="15"/>
        <v/>
      </c>
      <c r="I66" s="64" t="str">
        <f t="shared" si="16"/>
        <v/>
      </c>
    </row>
    <row r="67" spans="1:9" x14ac:dyDescent="0.2">
      <c r="A67" s="42" t="str">
        <f t="shared" si="17"/>
        <v/>
      </c>
      <c r="B67" s="533" t="str">
        <f t="shared" si="9"/>
        <v/>
      </c>
      <c r="C67" s="65" t="str">
        <f t="shared" si="10"/>
        <v/>
      </c>
      <c r="D67" s="533" t="str">
        <f t="shared" si="11"/>
        <v/>
      </c>
      <c r="E67" s="65" t="str">
        <f t="shared" si="12"/>
        <v/>
      </c>
      <c r="F67" s="533" t="str">
        <f t="shared" si="13"/>
        <v/>
      </c>
      <c r="G67" s="64" t="str">
        <f t="shared" si="14"/>
        <v/>
      </c>
      <c r="H67" s="535" t="str">
        <f t="shared" si="15"/>
        <v/>
      </c>
      <c r="I67" s="64" t="str">
        <f t="shared" si="16"/>
        <v/>
      </c>
    </row>
    <row r="68" spans="1:9" x14ac:dyDescent="0.2">
      <c r="A68" s="42" t="str">
        <f t="shared" si="17"/>
        <v/>
      </c>
      <c r="B68" s="533" t="str">
        <f t="shared" si="9"/>
        <v/>
      </c>
      <c r="C68" s="65" t="str">
        <f t="shared" si="10"/>
        <v/>
      </c>
      <c r="D68" s="533" t="str">
        <f t="shared" si="11"/>
        <v/>
      </c>
      <c r="E68" s="65" t="str">
        <f t="shared" si="12"/>
        <v/>
      </c>
      <c r="F68" s="533" t="str">
        <f t="shared" si="13"/>
        <v/>
      </c>
      <c r="G68" s="64" t="str">
        <f t="shared" si="14"/>
        <v/>
      </c>
      <c r="H68" s="535" t="str">
        <f t="shared" si="15"/>
        <v/>
      </c>
      <c r="I68" s="64" t="str">
        <f t="shared" si="16"/>
        <v/>
      </c>
    </row>
    <row r="69" spans="1:9" x14ac:dyDescent="0.2">
      <c r="A69" s="42" t="str">
        <f t="shared" si="17"/>
        <v/>
      </c>
      <c r="B69" s="533" t="str">
        <f t="shared" si="9"/>
        <v/>
      </c>
      <c r="C69" s="65" t="str">
        <f t="shared" si="10"/>
        <v/>
      </c>
      <c r="D69" s="533" t="str">
        <f t="shared" si="11"/>
        <v/>
      </c>
      <c r="E69" s="65" t="str">
        <f t="shared" si="12"/>
        <v/>
      </c>
      <c r="F69" s="533" t="str">
        <f t="shared" si="13"/>
        <v/>
      </c>
      <c r="G69" s="64" t="str">
        <f t="shared" si="14"/>
        <v/>
      </c>
      <c r="H69" s="535" t="str">
        <f t="shared" si="15"/>
        <v/>
      </c>
      <c r="I69" s="64" t="str">
        <f t="shared" si="16"/>
        <v/>
      </c>
    </row>
    <row r="70" spans="1:9" x14ac:dyDescent="0.2">
      <c r="A70" s="42" t="str">
        <f t="shared" si="17"/>
        <v/>
      </c>
      <c r="B70" s="533" t="str">
        <f t="shared" si="9"/>
        <v/>
      </c>
      <c r="C70" s="65" t="str">
        <f t="shared" si="10"/>
        <v/>
      </c>
      <c r="D70" s="533" t="str">
        <f t="shared" si="11"/>
        <v/>
      </c>
      <c r="E70" s="65" t="str">
        <f t="shared" si="12"/>
        <v/>
      </c>
      <c r="F70" s="533" t="str">
        <f t="shared" si="13"/>
        <v/>
      </c>
      <c r="G70" s="64" t="str">
        <f t="shared" si="14"/>
        <v/>
      </c>
      <c r="H70" s="535" t="str">
        <f t="shared" si="15"/>
        <v/>
      </c>
      <c r="I70" s="64" t="str">
        <f t="shared" si="16"/>
        <v/>
      </c>
    </row>
    <row r="71" spans="1:9" x14ac:dyDescent="0.2">
      <c r="A71" s="42" t="str">
        <f t="shared" si="17"/>
        <v/>
      </c>
      <c r="B71" s="533" t="str">
        <f t="shared" si="9"/>
        <v/>
      </c>
      <c r="C71" s="65" t="str">
        <f t="shared" si="10"/>
        <v/>
      </c>
      <c r="D71" s="533" t="str">
        <f t="shared" si="11"/>
        <v/>
      </c>
      <c r="E71" s="65" t="str">
        <f t="shared" si="12"/>
        <v/>
      </c>
      <c r="F71" s="533" t="str">
        <f t="shared" si="13"/>
        <v/>
      </c>
      <c r="G71" s="64" t="str">
        <f t="shared" si="14"/>
        <v/>
      </c>
      <c r="H71" s="535" t="str">
        <f t="shared" si="15"/>
        <v/>
      </c>
      <c r="I71" s="64" t="str">
        <f t="shared" si="16"/>
        <v/>
      </c>
    </row>
    <row r="72" spans="1:9" x14ac:dyDescent="0.2">
      <c r="A72" s="42" t="str">
        <f t="shared" si="17"/>
        <v/>
      </c>
      <c r="B72" s="533" t="str">
        <f t="shared" si="9"/>
        <v/>
      </c>
      <c r="C72" s="65" t="str">
        <f t="shared" si="10"/>
        <v/>
      </c>
      <c r="D72" s="533" t="str">
        <f t="shared" si="11"/>
        <v/>
      </c>
      <c r="E72" s="65" t="str">
        <f t="shared" si="12"/>
        <v/>
      </c>
      <c r="F72" s="533" t="str">
        <f t="shared" si="13"/>
        <v/>
      </c>
      <c r="G72" s="64" t="str">
        <f t="shared" si="14"/>
        <v/>
      </c>
      <c r="H72" s="535" t="str">
        <f t="shared" si="15"/>
        <v/>
      </c>
      <c r="I72" s="64" t="str">
        <f t="shared" si="16"/>
        <v/>
      </c>
    </row>
    <row r="73" spans="1:9" x14ac:dyDescent="0.2">
      <c r="A73" s="42" t="str">
        <f t="shared" si="17"/>
        <v/>
      </c>
      <c r="B73" s="533" t="str">
        <f t="shared" si="9"/>
        <v/>
      </c>
      <c r="C73" s="65" t="str">
        <f t="shared" si="10"/>
        <v/>
      </c>
      <c r="D73" s="533" t="str">
        <f t="shared" si="11"/>
        <v/>
      </c>
      <c r="E73" s="65" t="str">
        <f t="shared" si="12"/>
        <v/>
      </c>
      <c r="F73" s="533" t="str">
        <f t="shared" si="13"/>
        <v/>
      </c>
      <c r="G73" s="64" t="str">
        <f t="shared" si="14"/>
        <v/>
      </c>
      <c r="H73" s="535" t="str">
        <f t="shared" si="15"/>
        <v/>
      </c>
      <c r="I73" s="64" t="str">
        <f t="shared" si="16"/>
        <v/>
      </c>
    </row>
    <row r="74" spans="1:9" x14ac:dyDescent="0.2">
      <c r="A74" s="42" t="str">
        <f t="shared" si="17"/>
        <v/>
      </c>
      <c r="B74" s="533" t="str">
        <f t="shared" si="9"/>
        <v/>
      </c>
      <c r="C74" s="65" t="str">
        <f t="shared" si="10"/>
        <v/>
      </c>
      <c r="D74" s="533" t="str">
        <f t="shared" si="11"/>
        <v/>
      </c>
      <c r="E74" s="65" t="str">
        <f t="shared" si="12"/>
        <v/>
      </c>
      <c r="F74" s="533" t="str">
        <f t="shared" si="13"/>
        <v/>
      </c>
      <c r="G74" s="64" t="str">
        <f t="shared" si="14"/>
        <v/>
      </c>
      <c r="H74" s="535" t="str">
        <f t="shared" si="15"/>
        <v/>
      </c>
      <c r="I74" s="64" t="str">
        <f t="shared" si="16"/>
        <v/>
      </c>
    </row>
    <row r="75" spans="1:9" x14ac:dyDescent="0.2">
      <c r="A75" s="42" t="str">
        <f t="shared" si="17"/>
        <v/>
      </c>
      <c r="B75" s="533" t="str">
        <f t="shared" si="9"/>
        <v/>
      </c>
      <c r="C75" s="65" t="str">
        <f t="shared" si="10"/>
        <v/>
      </c>
      <c r="D75" s="533" t="str">
        <f t="shared" si="11"/>
        <v/>
      </c>
      <c r="E75" s="65" t="str">
        <f t="shared" si="12"/>
        <v/>
      </c>
      <c r="F75" s="533" t="str">
        <f t="shared" si="13"/>
        <v/>
      </c>
      <c r="G75" s="64" t="str">
        <f t="shared" si="14"/>
        <v/>
      </c>
      <c r="H75" s="535" t="str">
        <f t="shared" si="15"/>
        <v/>
      </c>
      <c r="I75" s="64" t="str">
        <f t="shared" si="16"/>
        <v/>
      </c>
    </row>
    <row r="76" spans="1:9" ht="15.75" x14ac:dyDescent="0.2">
      <c r="A76" s="404" t="s">
        <v>321</v>
      </c>
      <c r="B76" s="646"/>
      <c r="C76" s="934">
        <f>SUM(C64:C75)</f>
        <v>0</v>
      </c>
      <c r="D76" s="935"/>
      <c r="E76" s="934">
        <f>SUM(E64:E75)</f>
        <v>0</v>
      </c>
      <c r="F76" s="935"/>
      <c r="G76" s="934">
        <f>SUM(G64:G75)</f>
        <v>0</v>
      </c>
      <c r="H76" s="935"/>
      <c r="I76" s="934">
        <f>SUM(I64:I75)</f>
        <v>0</v>
      </c>
    </row>
    <row r="77" spans="1:9" customFormat="1" x14ac:dyDescent="0.25"/>
    <row r="78" spans="1:9" ht="15.75" x14ac:dyDescent="0.2">
      <c r="A78" s="1134" t="s">
        <v>381</v>
      </c>
      <c r="B78" s="1137" t="s">
        <v>383</v>
      </c>
      <c r="C78" s="1138"/>
      <c r="D78" s="1138"/>
      <c r="E78" s="1138"/>
      <c r="F78" s="1138"/>
      <c r="G78" s="1138"/>
      <c r="H78" s="1138"/>
      <c r="I78" s="1139"/>
    </row>
    <row r="79" spans="1:9" ht="15.75" x14ac:dyDescent="0.2">
      <c r="A79" s="1135"/>
      <c r="B79" s="1137" t="s">
        <v>373</v>
      </c>
      <c r="C79" s="1139"/>
      <c r="D79" s="1137" t="s">
        <v>374</v>
      </c>
      <c r="E79" s="1139"/>
      <c r="F79" s="1137" t="s">
        <v>375</v>
      </c>
      <c r="G79" s="1139"/>
      <c r="H79" s="1137" t="s">
        <v>376</v>
      </c>
      <c r="I79" s="1139"/>
    </row>
    <row r="80" spans="1:9" ht="15.75" x14ac:dyDescent="0.2">
      <c r="A80" s="1136"/>
      <c r="B80" s="525" t="s">
        <v>829</v>
      </c>
      <c r="C80" s="526" t="s">
        <v>318</v>
      </c>
      <c r="D80" s="525" t="s">
        <v>829</v>
      </c>
      <c r="E80" s="526" t="s">
        <v>318</v>
      </c>
      <c r="F80" s="525" t="s">
        <v>829</v>
      </c>
      <c r="G80" s="526" t="s">
        <v>318</v>
      </c>
      <c r="H80" s="525" t="s">
        <v>829</v>
      </c>
      <c r="I80" s="527" t="s">
        <v>318</v>
      </c>
    </row>
    <row r="81" spans="1:9" x14ac:dyDescent="0.2">
      <c r="A81" s="41" t="str">
        <f t="shared" ref="A81:A92" si="18">A47</f>
        <v/>
      </c>
      <c r="B81" s="531" t="str">
        <f>IF(A18="","",B18*D18)</f>
        <v/>
      </c>
      <c r="C81" s="430" t="str">
        <f>IF(A18="","",B81*B47)</f>
        <v/>
      </c>
      <c r="D81" s="531" t="str">
        <f>IF(A18="","",B18*E18)</f>
        <v/>
      </c>
      <c r="E81" s="430" t="str">
        <f>IF(A18="","",D81*B47)</f>
        <v/>
      </c>
      <c r="F81" s="531" t="str">
        <f>IF(A18="","",B18*F18)</f>
        <v/>
      </c>
      <c r="G81" s="431" t="str">
        <f>IF(A18="","",F81*B47)</f>
        <v/>
      </c>
      <c r="H81" s="534" t="str">
        <f>IF(A18="","",B18*G18)</f>
        <v/>
      </c>
      <c r="I81" s="431" t="str">
        <f>IF(A18="","",H81*B47)</f>
        <v/>
      </c>
    </row>
    <row r="82" spans="1:9" x14ac:dyDescent="0.2">
      <c r="A82" s="42" t="str">
        <f t="shared" si="18"/>
        <v/>
      </c>
      <c r="B82" s="533" t="str">
        <f t="shared" ref="B82:B92" si="19">IF(A19="","",B19*D19)</f>
        <v/>
      </c>
      <c r="C82" s="65" t="str">
        <f t="shared" ref="C82:C92" si="20">IF(A19="","",B82*B48)</f>
        <v/>
      </c>
      <c r="D82" s="533" t="str">
        <f t="shared" ref="D82:D92" si="21">IF(A19="","",B19*E19)</f>
        <v/>
      </c>
      <c r="E82" s="65" t="str">
        <f t="shared" ref="E82:E92" si="22">IF(A19="","",D82*B48)</f>
        <v/>
      </c>
      <c r="F82" s="533" t="str">
        <f t="shared" ref="F82:F92" si="23">IF(A19="","",B19*F19)</f>
        <v/>
      </c>
      <c r="G82" s="64" t="str">
        <f t="shared" ref="G82:G92" si="24">IF(A19="","",F82*B48)</f>
        <v/>
      </c>
      <c r="H82" s="535" t="str">
        <f t="shared" ref="H82:H92" si="25">IF(A19="","",B19*G19)</f>
        <v/>
      </c>
      <c r="I82" s="64" t="str">
        <f t="shared" ref="I82:I92" si="26">IF(A19="","",H82*B48)</f>
        <v/>
      </c>
    </row>
    <row r="83" spans="1:9" x14ac:dyDescent="0.2">
      <c r="A83" s="42" t="str">
        <f t="shared" si="18"/>
        <v/>
      </c>
      <c r="B83" s="533" t="str">
        <f t="shared" si="19"/>
        <v/>
      </c>
      <c r="C83" s="65" t="str">
        <f t="shared" si="20"/>
        <v/>
      </c>
      <c r="D83" s="533" t="str">
        <f t="shared" si="21"/>
        <v/>
      </c>
      <c r="E83" s="65" t="str">
        <f t="shared" si="22"/>
        <v/>
      </c>
      <c r="F83" s="533" t="str">
        <f t="shared" si="23"/>
        <v/>
      </c>
      <c r="G83" s="64" t="str">
        <f t="shared" si="24"/>
        <v/>
      </c>
      <c r="H83" s="535" t="str">
        <f t="shared" si="25"/>
        <v/>
      </c>
      <c r="I83" s="64" t="str">
        <f t="shared" si="26"/>
        <v/>
      </c>
    </row>
    <row r="84" spans="1:9" x14ac:dyDescent="0.2">
      <c r="A84" s="42" t="str">
        <f t="shared" si="18"/>
        <v/>
      </c>
      <c r="B84" s="533" t="str">
        <f t="shared" si="19"/>
        <v/>
      </c>
      <c r="C84" s="65" t="str">
        <f t="shared" si="20"/>
        <v/>
      </c>
      <c r="D84" s="533" t="str">
        <f t="shared" si="21"/>
        <v/>
      </c>
      <c r="E84" s="65" t="str">
        <f t="shared" si="22"/>
        <v/>
      </c>
      <c r="F84" s="533" t="str">
        <f t="shared" si="23"/>
        <v/>
      </c>
      <c r="G84" s="64" t="str">
        <f t="shared" si="24"/>
        <v/>
      </c>
      <c r="H84" s="535" t="str">
        <f t="shared" si="25"/>
        <v/>
      </c>
      <c r="I84" s="64" t="str">
        <f t="shared" si="26"/>
        <v/>
      </c>
    </row>
    <row r="85" spans="1:9" x14ac:dyDescent="0.2">
      <c r="A85" s="42" t="str">
        <f t="shared" si="18"/>
        <v/>
      </c>
      <c r="B85" s="533" t="str">
        <f t="shared" si="19"/>
        <v/>
      </c>
      <c r="C85" s="65" t="str">
        <f t="shared" si="20"/>
        <v/>
      </c>
      <c r="D85" s="533" t="str">
        <f t="shared" si="21"/>
        <v/>
      </c>
      <c r="E85" s="65" t="str">
        <f t="shared" si="22"/>
        <v/>
      </c>
      <c r="F85" s="533" t="str">
        <f t="shared" si="23"/>
        <v/>
      </c>
      <c r="G85" s="64" t="str">
        <f t="shared" si="24"/>
        <v/>
      </c>
      <c r="H85" s="535" t="str">
        <f t="shared" si="25"/>
        <v/>
      </c>
      <c r="I85" s="64" t="str">
        <f t="shared" si="26"/>
        <v/>
      </c>
    </row>
    <row r="86" spans="1:9" x14ac:dyDescent="0.2">
      <c r="A86" s="42" t="str">
        <f t="shared" si="18"/>
        <v/>
      </c>
      <c r="B86" s="533" t="str">
        <f t="shared" si="19"/>
        <v/>
      </c>
      <c r="C86" s="65" t="str">
        <f t="shared" si="20"/>
        <v/>
      </c>
      <c r="D86" s="533" t="str">
        <f t="shared" si="21"/>
        <v/>
      </c>
      <c r="E86" s="65" t="str">
        <f t="shared" si="22"/>
        <v/>
      </c>
      <c r="F86" s="533" t="str">
        <f t="shared" si="23"/>
        <v/>
      </c>
      <c r="G86" s="64" t="str">
        <f t="shared" si="24"/>
        <v/>
      </c>
      <c r="H86" s="535" t="str">
        <f t="shared" si="25"/>
        <v/>
      </c>
      <c r="I86" s="64" t="str">
        <f t="shared" si="26"/>
        <v/>
      </c>
    </row>
    <row r="87" spans="1:9" x14ac:dyDescent="0.2">
      <c r="A87" s="42" t="str">
        <f t="shared" si="18"/>
        <v/>
      </c>
      <c r="B87" s="533" t="str">
        <f t="shared" si="19"/>
        <v/>
      </c>
      <c r="C87" s="65" t="str">
        <f t="shared" si="20"/>
        <v/>
      </c>
      <c r="D87" s="533" t="str">
        <f t="shared" si="21"/>
        <v/>
      </c>
      <c r="E87" s="65" t="str">
        <f t="shared" si="22"/>
        <v/>
      </c>
      <c r="F87" s="533" t="str">
        <f t="shared" si="23"/>
        <v/>
      </c>
      <c r="G87" s="64" t="str">
        <f t="shared" si="24"/>
        <v/>
      </c>
      <c r="H87" s="535" t="str">
        <f t="shared" si="25"/>
        <v/>
      </c>
      <c r="I87" s="64" t="str">
        <f t="shared" si="26"/>
        <v/>
      </c>
    </row>
    <row r="88" spans="1:9" x14ac:dyDescent="0.2">
      <c r="A88" s="42" t="str">
        <f t="shared" si="18"/>
        <v/>
      </c>
      <c r="B88" s="533" t="str">
        <f t="shared" si="19"/>
        <v/>
      </c>
      <c r="C88" s="65" t="str">
        <f t="shared" si="20"/>
        <v/>
      </c>
      <c r="D88" s="533" t="str">
        <f t="shared" si="21"/>
        <v/>
      </c>
      <c r="E88" s="65" t="str">
        <f t="shared" si="22"/>
        <v/>
      </c>
      <c r="F88" s="533" t="str">
        <f t="shared" si="23"/>
        <v/>
      </c>
      <c r="G88" s="64" t="str">
        <f t="shared" si="24"/>
        <v/>
      </c>
      <c r="H88" s="535" t="str">
        <f t="shared" si="25"/>
        <v/>
      </c>
      <c r="I88" s="64" t="str">
        <f t="shared" si="26"/>
        <v/>
      </c>
    </row>
    <row r="89" spans="1:9" x14ac:dyDescent="0.2">
      <c r="A89" s="42" t="str">
        <f t="shared" si="18"/>
        <v/>
      </c>
      <c r="B89" s="533" t="str">
        <f t="shared" si="19"/>
        <v/>
      </c>
      <c r="C89" s="65" t="str">
        <f t="shared" si="20"/>
        <v/>
      </c>
      <c r="D89" s="533" t="str">
        <f t="shared" si="21"/>
        <v/>
      </c>
      <c r="E89" s="65" t="str">
        <f t="shared" si="22"/>
        <v/>
      </c>
      <c r="F89" s="533" t="str">
        <f t="shared" si="23"/>
        <v/>
      </c>
      <c r="G89" s="64" t="str">
        <f t="shared" si="24"/>
        <v/>
      </c>
      <c r="H89" s="535" t="str">
        <f t="shared" si="25"/>
        <v/>
      </c>
      <c r="I89" s="64" t="str">
        <f t="shared" si="26"/>
        <v/>
      </c>
    </row>
    <row r="90" spans="1:9" x14ac:dyDescent="0.2">
      <c r="A90" s="42" t="str">
        <f t="shared" si="18"/>
        <v/>
      </c>
      <c r="B90" s="533" t="str">
        <f t="shared" si="19"/>
        <v/>
      </c>
      <c r="C90" s="65" t="str">
        <f>IF(A27="","",B90*B56)</f>
        <v/>
      </c>
      <c r="D90" s="533" t="str">
        <f t="shared" si="21"/>
        <v/>
      </c>
      <c r="E90" s="65" t="str">
        <f t="shared" si="22"/>
        <v/>
      </c>
      <c r="F90" s="533" t="str">
        <f t="shared" si="23"/>
        <v/>
      </c>
      <c r="G90" s="64" t="str">
        <f t="shared" si="24"/>
        <v/>
      </c>
      <c r="H90" s="535" t="str">
        <f t="shared" si="25"/>
        <v/>
      </c>
      <c r="I90" s="64" t="str">
        <f t="shared" si="26"/>
        <v/>
      </c>
    </row>
    <row r="91" spans="1:9" x14ac:dyDescent="0.2">
      <c r="A91" s="42" t="str">
        <f t="shared" si="18"/>
        <v/>
      </c>
      <c r="B91" s="533" t="str">
        <f t="shared" si="19"/>
        <v/>
      </c>
      <c r="C91" s="65" t="str">
        <f t="shared" si="20"/>
        <v/>
      </c>
      <c r="D91" s="533" t="str">
        <f t="shared" si="21"/>
        <v/>
      </c>
      <c r="E91" s="65" t="str">
        <f t="shared" si="22"/>
        <v/>
      </c>
      <c r="F91" s="533" t="str">
        <f t="shared" si="23"/>
        <v/>
      </c>
      <c r="G91" s="64" t="str">
        <f t="shared" si="24"/>
        <v/>
      </c>
      <c r="H91" s="535" t="str">
        <f t="shared" si="25"/>
        <v/>
      </c>
      <c r="I91" s="64" t="str">
        <f t="shared" si="26"/>
        <v/>
      </c>
    </row>
    <row r="92" spans="1:9" x14ac:dyDescent="0.2">
      <c r="A92" s="42" t="str">
        <f t="shared" si="18"/>
        <v/>
      </c>
      <c r="B92" s="533" t="str">
        <f t="shared" si="19"/>
        <v/>
      </c>
      <c r="C92" s="65" t="str">
        <f t="shared" si="20"/>
        <v/>
      </c>
      <c r="D92" s="533" t="str">
        <f t="shared" si="21"/>
        <v/>
      </c>
      <c r="E92" s="65" t="str">
        <f t="shared" si="22"/>
        <v/>
      </c>
      <c r="F92" s="533" t="str">
        <f t="shared" si="23"/>
        <v/>
      </c>
      <c r="G92" s="64" t="str">
        <f t="shared" si="24"/>
        <v/>
      </c>
      <c r="H92" s="535" t="str">
        <f t="shared" si="25"/>
        <v/>
      </c>
      <c r="I92" s="64" t="str">
        <f t="shared" si="26"/>
        <v/>
      </c>
    </row>
    <row r="93" spans="1:9" ht="15.75" x14ac:dyDescent="0.2">
      <c r="A93" s="404" t="s">
        <v>321</v>
      </c>
      <c r="B93" s="935"/>
      <c r="C93" s="934">
        <f>SUM(C81:C92)</f>
        <v>0</v>
      </c>
      <c r="D93" s="935"/>
      <c r="E93" s="934">
        <f>SUM(E81:E92)</f>
        <v>0</v>
      </c>
      <c r="F93" s="936"/>
      <c r="G93" s="934">
        <f>SUM(G81:G92)</f>
        <v>0</v>
      </c>
      <c r="H93" s="935"/>
      <c r="I93" s="934">
        <f>SUM(I81:I92)</f>
        <v>0</v>
      </c>
    </row>
    <row r="94" spans="1:9" customFormat="1" x14ac:dyDescent="0.25">
      <c r="B94" s="937"/>
      <c r="C94" s="937"/>
      <c r="D94" s="937"/>
      <c r="E94" s="937"/>
      <c r="F94" s="937"/>
      <c r="G94" s="937"/>
      <c r="H94" s="937"/>
      <c r="I94" s="937"/>
    </row>
    <row r="95" spans="1:9" ht="15.75" x14ac:dyDescent="0.2">
      <c r="A95" s="1134" t="s">
        <v>381</v>
      </c>
      <c r="B95" s="1137" t="s">
        <v>383</v>
      </c>
      <c r="C95" s="1138"/>
      <c r="D95" s="1138"/>
      <c r="E95" s="1138"/>
      <c r="F95" s="1138"/>
      <c r="G95" s="1138"/>
      <c r="H95" s="1138"/>
      <c r="I95" s="1139"/>
    </row>
    <row r="96" spans="1:9" ht="15.75" x14ac:dyDescent="0.2">
      <c r="A96" s="1135"/>
      <c r="B96" s="1137" t="s">
        <v>377</v>
      </c>
      <c r="C96" s="1139"/>
      <c r="D96" s="1137" t="s">
        <v>378</v>
      </c>
      <c r="E96" s="1139"/>
      <c r="F96" s="1137" t="s">
        <v>379</v>
      </c>
      <c r="G96" s="1139"/>
      <c r="H96" s="1137" t="s">
        <v>380</v>
      </c>
      <c r="I96" s="1139"/>
    </row>
    <row r="97" spans="1:9" ht="15.75" x14ac:dyDescent="0.2">
      <c r="A97" s="1136"/>
      <c r="B97" s="525" t="s">
        <v>829</v>
      </c>
      <c r="C97" s="526" t="s">
        <v>318</v>
      </c>
      <c r="D97" s="525" t="s">
        <v>829</v>
      </c>
      <c r="E97" s="526" t="s">
        <v>318</v>
      </c>
      <c r="F97" s="525" t="s">
        <v>829</v>
      </c>
      <c r="G97" s="526" t="s">
        <v>318</v>
      </c>
      <c r="H97" s="525" t="s">
        <v>829</v>
      </c>
      <c r="I97" s="527" t="s">
        <v>318</v>
      </c>
    </row>
    <row r="98" spans="1:9" x14ac:dyDescent="0.2">
      <c r="A98" s="41" t="str">
        <f t="shared" ref="A98:A109" si="27">A47</f>
        <v/>
      </c>
      <c r="B98" s="531" t="str">
        <f>IF(A32="","",B32*D32)</f>
        <v/>
      </c>
      <c r="C98" s="430" t="str">
        <f>IF(A32="","",B98*B47)</f>
        <v/>
      </c>
      <c r="D98" s="531" t="str">
        <f>IF(A32="","",B32*E32)</f>
        <v/>
      </c>
      <c r="E98" s="430" t="str">
        <f>IF(A32="","",D98*B47)</f>
        <v/>
      </c>
      <c r="F98" s="531" t="str">
        <f>IF(A32="","",B32*F32)</f>
        <v/>
      </c>
      <c r="G98" s="431" t="str">
        <f>IF(A32="","",F98*B47)</f>
        <v/>
      </c>
      <c r="H98" s="534" t="str">
        <f>IF(A32="","",B32*G32)</f>
        <v/>
      </c>
      <c r="I98" s="431" t="str">
        <f>IF(A32="","",H98*B47)</f>
        <v/>
      </c>
    </row>
    <row r="99" spans="1:9" x14ac:dyDescent="0.2">
      <c r="A99" s="42" t="str">
        <f t="shared" si="27"/>
        <v/>
      </c>
      <c r="B99" s="533" t="str">
        <f t="shared" ref="B99:B109" si="28">IF(A33="","",B33*D33)</f>
        <v/>
      </c>
      <c r="C99" s="65" t="str">
        <f t="shared" ref="C99:C109" si="29">IF(A33="","",B99*B48)</f>
        <v/>
      </c>
      <c r="D99" s="533" t="str">
        <f t="shared" ref="D99:D109" si="30">IF(A33="","",B33*E33)</f>
        <v/>
      </c>
      <c r="E99" s="65" t="str">
        <f t="shared" ref="E99:E109" si="31">IF(A33="","",D99*B48)</f>
        <v/>
      </c>
      <c r="F99" s="533" t="str">
        <f t="shared" ref="F99:F109" si="32">IF(A33="","",B33*F33)</f>
        <v/>
      </c>
      <c r="G99" s="64" t="str">
        <f t="shared" ref="G99:G109" si="33">IF(A33="","",F99*B48)</f>
        <v/>
      </c>
      <c r="H99" s="535" t="str">
        <f t="shared" ref="H99:H109" si="34">IF(A33="","",B33*G33)</f>
        <v/>
      </c>
      <c r="I99" s="64" t="str">
        <f t="shared" ref="I99:I109" si="35">IF(A33="","",H99*B48)</f>
        <v/>
      </c>
    </row>
    <row r="100" spans="1:9" x14ac:dyDescent="0.2">
      <c r="A100" s="42" t="str">
        <f t="shared" si="27"/>
        <v/>
      </c>
      <c r="B100" s="533" t="str">
        <f t="shared" si="28"/>
        <v/>
      </c>
      <c r="C100" s="65" t="str">
        <f t="shared" si="29"/>
        <v/>
      </c>
      <c r="D100" s="533" t="str">
        <f t="shared" si="30"/>
        <v/>
      </c>
      <c r="E100" s="65" t="str">
        <f t="shared" si="31"/>
        <v/>
      </c>
      <c r="F100" s="533" t="str">
        <f t="shared" si="32"/>
        <v/>
      </c>
      <c r="G100" s="64" t="str">
        <f t="shared" si="33"/>
        <v/>
      </c>
      <c r="H100" s="535" t="str">
        <f t="shared" si="34"/>
        <v/>
      </c>
      <c r="I100" s="64" t="str">
        <f t="shared" si="35"/>
        <v/>
      </c>
    </row>
    <row r="101" spans="1:9" x14ac:dyDescent="0.2">
      <c r="A101" s="42" t="str">
        <f t="shared" si="27"/>
        <v/>
      </c>
      <c r="B101" s="533" t="str">
        <f t="shared" si="28"/>
        <v/>
      </c>
      <c r="C101" s="65" t="str">
        <f t="shared" si="29"/>
        <v/>
      </c>
      <c r="D101" s="533" t="str">
        <f t="shared" si="30"/>
        <v/>
      </c>
      <c r="E101" s="65" t="str">
        <f t="shared" si="31"/>
        <v/>
      </c>
      <c r="F101" s="533" t="str">
        <f t="shared" si="32"/>
        <v/>
      </c>
      <c r="G101" s="64" t="str">
        <f t="shared" si="33"/>
        <v/>
      </c>
      <c r="H101" s="535" t="str">
        <f t="shared" si="34"/>
        <v/>
      </c>
      <c r="I101" s="64" t="str">
        <f t="shared" si="35"/>
        <v/>
      </c>
    </row>
    <row r="102" spans="1:9" x14ac:dyDescent="0.2">
      <c r="A102" s="42" t="str">
        <f t="shared" si="27"/>
        <v/>
      </c>
      <c r="B102" s="533" t="str">
        <f t="shared" si="28"/>
        <v/>
      </c>
      <c r="C102" s="65" t="str">
        <f t="shared" si="29"/>
        <v/>
      </c>
      <c r="D102" s="533" t="str">
        <f t="shared" si="30"/>
        <v/>
      </c>
      <c r="E102" s="65" t="str">
        <f t="shared" si="31"/>
        <v/>
      </c>
      <c r="F102" s="533" t="str">
        <f t="shared" si="32"/>
        <v/>
      </c>
      <c r="G102" s="64" t="str">
        <f t="shared" si="33"/>
        <v/>
      </c>
      <c r="H102" s="535" t="str">
        <f t="shared" si="34"/>
        <v/>
      </c>
      <c r="I102" s="64" t="str">
        <f t="shared" si="35"/>
        <v/>
      </c>
    </row>
    <row r="103" spans="1:9" x14ac:dyDescent="0.2">
      <c r="A103" s="42" t="str">
        <f t="shared" si="27"/>
        <v/>
      </c>
      <c r="B103" s="533" t="str">
        <f t="shared" si="28"/>
        <v/>
      </c>
      <c r="C103" s="65" t="str">
        <f t="shared" si="29"/>
        <v/>
      </c>
      <c r="D103" s="533" t="str">
        <f t="shared" si="30"/>
        <v/>
      </c>
      <c r="E103" s="65" t="str">
        <f t="shared" si="31"/>
        <v/>
      </c>
      <c r="F103" s="533" t="str">
        <f t="shared" si="32"/>
        <v/>
      </c>
      <c r="G103" s="64" t="str">
        <f t="shared" si="33"/>
        <v/>
      </c>
      <c r="H103" s="535" t="str">
        <f t="shared" si="34"/>
        <v/>
      </c>
      <c r="I103" s="64" t="str">
        <f t="shared" si="35"/>
        <v/>
      </c>
    </row>
    <row r="104" spans="1:9" x14ac:dyDescent="0.2">
      <c r="A104" s="42" t="str">
        <f t="shared" si="27"/>
        <v/>
      </c>
      <c r="B104" s="533" t="str">
        <f t="shared" si="28"/>
        <v/>
      </c>
      <c r="C104" s="65" t="str">
        <f t="shared" si="29"/>
        <v/>
      </c>
      <c r="D104" s="533" t="str">
        <f t="shared" si="30"/>
        <v/>
      </c>
      <c r="E104" s="65" t="str">
        <f t="shared" si="31"/>
        <v/>
      </c>
      <c r="F104" s="533" t="str">
        <f t="shared" si="32"/>
        <v/>
      </c>
      <c r="G104" s="64" t="str">
        <f t="shared" si="33"/>
        <v/>
      </c>
      <c r="H104" s="535" t="str">
        <f t="shared" si="34"/>
        <v/>
      </c>
      <c r="I104" s="64" t="str">
        <f t="shared" si="35"/>
        <v/>
      </c>
    </row>
    <row r="105" spans="1:9" x14ac:dyDescent="0.2">
      <c r="A105" s="42" t="str">
        <f t="shared" si="27"/>
        <v/>
      </c>
      <c r="B105" s="533" t="str">
        <f t="shared" si="28"/>
        <v/>
      </c>
      <c r="C105" s="65" t="str">
        <f t="shared" si="29"/>
        <v/>
      </c>
      <c r="D105" s="533" t="str">
        <f t="shared" si="30"/>
        <v/>
      </c>
      <c r="E105" s="65" t="str">
        <f t="shared" si="31"/>
        <v/>
      </c>
      <c r="F105" s="533" t="str">
        <f t="shared" si="32"/>
        <v/>
      </c>
      <c r="G105" s="64" t="str">
        <f t="shared" si="33"/>
        <v/>
      </c>
      <c r="H105" s="535" t="str">
        <f t="shared" si="34"/>
        <v/>
      </c>
      <c r="I105" s="64" t="str">
        <f t="shared" si="35"/>
        <v/>
      </c>
    </row>
    <row r="106" spans="1:9" x14ac:dyDescent="0.2">
      <c r="A106" s="42" t="str">
        <f t="shared" si="27"/>
        <v/>
      </c>
      <c r="B106" s="533" t="str">
        <f t="shared" si="28"/>
        <v/>
      </c>
      <c r="C106" s="65" t="str">
        <f>IF(A40="","",B106*B55)</f>
        <v/>
      </c>
      <c r="D106" s="533" t="str">
        <f t="shared" si="30"/>
        <v/>
      </c>
      <c r="E106" s="65" t="str">
        <f t="shared" si="31"/>
        <v/>
      </c>
      <c r="F106" s="533" t="str">
        <f t="shared" si="32"/>
        <v/>
      </c>
      <c r="G106" s="64" t="str">
        <f t="shared" si="33"/>
        <v/>
      </c>
      <c r="H106" s="535" t="str">
        <f t="shared" si="34"/>
        <v/>
      </c>
      <c r="I106" s="64" t="str">
        <f t="shared" si="35"/>
        <v/>
      </c>
    </row>
    <row r="107" spans="1:9" x14ac:dyDescent="0.2">
      <c r="A107" s="42" t="str">
        <f t="shared" si="27"/>
        <v/>
      </c>
      <c r="B107" s="533" t="str">
        <f>IF(A41="","",B41*D41)</f>
        <v/>
      </c>
      <c r="C107" s="65" t="str">
        <f>IF(A41="","",B107*B56)</f>
        <v/>
      </c>
      <c r="D107" s="533" t="str">
        <f t="shared" si="30"/>
        <v/>
      </c>
      <c r="E107" s="65" t="str">
        <f t="shared" si="31"/>
        <v/>
      </c>
      <c r="F107" s="533" t="str">
        <f t="shared" si="32"/>
        <v/>
      </c>
      <c r="G107" s="64" t="str">
        <f t="shared" si="33"/>
        <v/>
      </c>
      <c r="H107" s="535" t="str">
        <f t="shared" si="34"/>
        <v/>
      </c>
      <c r="I107" s="64" t="str">
        <f t="shared" si="35"/>
        <v/>
      </c>
    </row>
    <row r="108" spans="1:9" x14ac:dyDescent="0.2">
      <c r="A108" s="42" t="str">
        <f t="shared" si="27"/>
        <v/>
      </c>
      <c r="B108" s="533" t="str">
        <f t="shared" si="28"/>
        <v/>
      </c>
      <c r="C108" s="65" t="str">
        <f t="shared" si="29"/>
        <v/>
      </c>
      <c r="D108" s="533" t="str">
        <f t="shared" si="30"/>
        <v/>
      </c>
      <c r="E108" s="65" t="str">
        <f t="shared" si="31"/>
        <v/>
      </c>
      <c r="F108" s="533" t="str">
        <f t="shared" si="32"/>
        <v/>
      </c>
      <c r="G108" s="64" t="str">
        <f t="shared" si="33"/>
        <v/>
      </c>
      <c r="H108" s="535" t="str">
        <f t="shared" si="34"/>
        <v/>
      </c>
      <c r="I108" s="64" t="str">
        <f t="shared" si="35"/>
        <v/>
      </c>
    </row>
    <row r="109" spans="1:9" x14ac:dyDescent="0.2">
      <c r="A109" s="42" t="str">
        <f t="shared" si="27"/>
        <v/>
      </c>
      <c r="B109" s="533" t="str">
        <f t="shared" si="28"/>
        <v/>
      </c>
      <c r="C109" s="938" t="str">
        <f t="shared" si="29"/>
        <v/>
      </c>
      <c r="D109" s="939" t="str">
        <f t="shared" si="30"/>
        <v/>
      </c>
      <c r="E109" s="938" t="str">
        <f t="shared" si="31"/>
        <v/>
      </c>
      <c r="F109" s="939" t="str">
        <f t="shared" si="32"/>
        <v/>
      </c>
      <c r="G109" s="940" t="str">
        <f t="shared" si="33"/>
        <v/>
      </c>
      <c r="H109" s="941" t="str">
        <f t="shared" si="34"/>
        <v/>
      </c>
      <c r="I109" s="940" t="str">
        <f t="shared" si="35"/>
        <v/>
      </c>
    </row>
    <row r="110" spans="1:9" ht="15.75" x14ac:dyDescent="0.2">
      <c r="A110" s="404" t="s">
        <v>321</v>
      </c>
      <c r="B110" s="646"/>
      <c r="C110" s="934">
        <f>SUM(C98:C109)</f>
        <v>0</v>
      </c>
      <c r="D110" s="935"/>
      <c r="E110" s="934">
        <f>SUM(E98:E109)</f>
        <v>0</v>
      </c>
      <c r="F110" s="935"/>
      <c r="G110" s="934">
        <f>SUM(G98:G109)</f>
        <v>0</v>
      </c>
      <c r="H110" s="935"/>
      <c r="I110" s="934">
        <f>SUM(I98:I109)</f>
        <v>0</v>
      </c>
    </row>
  </sheetData>
  <sheetProtection algorithmName="SHA-512" hashValue="D5e7XgZCxq/Ie+0YbBuqgC/xCpeuDD4dXl1dakNN7AACGs4Vz2i4y6yVJ6JLDOwVPBRFvuQe2LdPHzl5iizEGw==" saltValue="58FRT3ZZSxGadQB4KKKJow==" spinCount="100000" sheet="1" objects="1" scenarios="1"/>
  <mergeCells count="31">
    <mergeCell ref="A2:A3"/>
    <mergeCell ref="B2:B3"/>
    <mergeCell ref="C2:C3"/>
    <mergeCell ref="D2:G2"/>
    <mergeCell ref="A16:A17"/>
    <mergeCell ref="B16:B17"/>
    <mergeCell ref="C16:C17"/>
    <mergeCell ref="D16:G16"/>
    <mergeCell ref="A30:A31"/>
    <mergeCell ref="B30:B31"/>
    <mergeCell ref="C30:C31"/>
    <mergeCell ref="D30:G30"/>
    <mergeCell ref="A45:B45"/>
    <mergeCell ref="H62:I62"/>
    <mergeCell ref="A78:A80"/>
    <mergeCell ref="B78:I78"/>
    <mergeCell ref="B79:C79"/>
    <mergeCell ref="D79:E79"/>
    <mergeCell ref="F79:G79"/>
    <mergeCell ref="H79:I79"/>
    <mergeCell ref="A61:A63"/>
    <mergeCell ref="B61:I61"/>
    <mergeCell ref="B62:C62"/>
    <mergeCell ref="D62:E62"/>
    <mergeCell ref="F62:G62"/>
    <mergeCell ref="A95:A97"/>
    <mergeCell ref="B95:I95"/>
    <mergeCell ref="B96:C96"/>
    <mergeCell ref="D96:E96"/>
    <mergeCell ref="F96:G96"/>
    <mergeCell ref="H96:I96"/>
  </mergeCells>
  <pageMargins left="0.51181102362204722" right="0.51181102362204722" top="0.78740157480314965" bottom="0.78740157480314965" header="0.31496062992125984" footer="0.31496062992125984"/>
  <pageSetup paperSize="9" scale="61" fitToHeight="0" orientation="portrait" blackAndWhite="1" r:id="rId1"/>
  <headerFooter>
    <oddHeader>&amp;A</oddHeader>
  </headerFooter>
  <rowBreaks count="1" manualBreakCount="1">
    <brk id="77"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P103"/>
  <sheetViews>
    <sheetView showGridLines="0" view="pageBreakPreview" zoomScaleNormal="100" zoomScaleSheetLayoutView="100" workbookViewId="0">
      <selection sqref="A1:B1"/>
    </sheetView>
  </sheetViews>
  <sheetFormatPr defaultRowHeight="15" x14ac:dyDescent="0.25"/>
  <cols>
    <col min="1" max="1" width="36.28515625" bestFit="1" customWidth="1"/>
    <col min="2" max="2" width="16.85546875" bestFit="1" customWidth="1"/>
    <col min="3" max="3" width="13.7109375" customWidth="1"/>
    <col min="4" max="14" width="12.85546875" customWidth="1"/>
    <col min="15" max="16" width="15.85546875" customWidth="1"/>
  </cols>
  <sheetData>
    <row r="1" spans="1:16" ht="15.75" x14ac:dyDescent="0.25">
      <c r="A1" s="1140" t="s">
        <v>573</v>
      </c>
      <c r="B1" s="1140"/>
      <c r="C1" s="1"/>
      <c r="D1" s="1"/>
      <c r="E1" s="1"/>
      <c r="F1" s="1"/>
      <c r="G1" s="1"/>
      <c r="H1" s="1"/>
      <c r="I1" s="1"/>
      <c r="J1" s="1"/>
      <c r="K1" s="1"/>
      <c r="L1" s="1"/>
      <c r="M1" s="1"/>
      <c r="N1" s="1"/>
      <c r="O1" s="1"/>
      <c r="P1" s="1"/>
    </row>
    <row r="2" spans="1:16" ht="15.75" x14ac:dyDescent="0.25">
      <c r="A2" s="515" t="s">
        <v>384</v>
      </c>
      <c r="B2" s="744" t="s">
        <v>385</v>
      </c>
      <c r="C2" s="1"/>
      <c r="D2" s="1"/>
      <c r="E2" s="1"/>
      <c r="F2" s="1"/>
      <c r="G2" s="1"/>
      <c r="H2" s="1"/>
      <c r="I2" s="1"/>
      <c r="J2" s="1"/>
      <c r="K2" s="1"/>
      <c r="L2" s="1"/>
      <c r="M2" s="1"/>
      <c r="N2" s="1"/>
      <c r="O2" s="1"/>
      <c r="P2" s="1"/>
    </row>
    <row r="3" spans="1:16" ht="15.75" x14ac:dyDescent="0.25">
      <c r="A3" s="528" t="str">
        <f>IF(A11="","",CONCATENATE(A11," ","(",B11,")"))</f>
        <v/>
      </c>
      <c r="B3" s="750"/>
      <c r="C3" s="1"/>
      <c r="D3" s="1"/>
      <c r="E3" s="1"/>
      <c r="F3" s="1"/>
      <c r="G3" s="1"/>
      <c r="H3" s="1"/>
      <c r="I3" s="1"/>
      <c r="J3" s="1"/>
      <c r="K3" s="1"/>
      <c r="L3" s="1"/>
      <c r="M3" s="1"/>
      <c r="N3" s="1"/>
      <c r="O3" s="1"/>
      <c r="P3" s="1"/>
    </row>
    <row r="4" spans="1:16" ht="15.75" x14ac:dyDescent="0.25">
      <c r="A4" s="529" t="str">
        <f>IF(A12="","",CONCATENATE(A12," ","(",B12,")"))</f>
        <v/>
      </c>
      <c r="B4" s="750"/>
      <c r="C4" s="1"/>
      <c r="D4" s="1"/>
      <c r="E4" s="1"/>
      <c r="F4" s="1"/>
      <c r="G4" s="1"/>
      <c r="H4" s="1"/>
      <c r="I4" s="1"/>
      <c r="J4" s="1"/>
      <c r="K4" s="1"/>
      <c r="L4" s="1"/>
      <c r="M4" s="1"/>
      <c r="N4" s="1"/>
      <c r="O4" s="1"/>
      <c r="P4" s="1"/>
    </row>
    <row r="5" spans="1:16" ht="15.75" x14ac:dyDescent="0.25">
      <c r="A5" s="529" t="str">
        <f>IF(A13="","",CONCATENATE(A13," ","(",B13,")"))</f>
        <v/>
      </c>
      <c r="B5" s="750"/>
      <c r="C5" s="1"/>
      <c r="D5" s="1"/>
      <c r="E5" s="1"/>
      <c r="F5" s="1"/>
      <c r="G5" s="1"/>
      <c r="H5" s="1"/>
      <c r="I5" s="1"/>
      <c r="J5" s="1"/>
      <c r="K5" s="1"/>
      <c r="L5" s="1"/>
      <c r="M5" s="1"/>
      <c r="N5" s="1"/>
      <c r="O5" s="1"/>
      <c r="P5" s="1"/>
    </row>
    <row r="6" spans="1:16" ht="15.75" x14ac:dyDescent="0.25">
      <c r="A6" s="530" t="str">
        <f>IF(A14="","",CONCATENATE(A14," ","(",B14,")"))</f>
        <v/>
      </c>
      <c r="B6" s="751"/>
      <c r="C6" s="1"/>
      <c r="D6" s="1"/>
      <c r="E6" s="1"/>
      <c r="F6" s="1"/>
      <c r="G6" s="1"/>
      <c r="H6" s="1"/>
      <c r="I6" s="1"/>
      <c r="J6" s="1"/>
      <c r="K6" s="1"/>
      <c r="L6" s="1"/>
      <c r="M6" s="1"/>
      <c r="N6" s="1"/>
      <c r="O6" s="1"/>
      <c r="P6" s="1"/>
    </row>
    <row r="7" spans="1:16" ht="15.75" x14ac:dyDescent="0.25">
      <c r="A7" s="749"/>
      <c r="B7" s="1"/>
      <c r="C7" s="1"/>
      <c r="D7" s="1"/>
      <c r="E7" s="1"/>
      <c r="F7" s="1"/>
      <c r="G7" s="1"/>
      <c r="H7" s="1"/>
      <c r="I7" s="1"/>
      <c r="J7" s="1"/>
      <c r="K7" s="1"/>
      <c r="L7" s="1"/>
      <c r="M7" s="1"/>
      <c r="N7" s="1"/>
      <c r="O7" s="1"/>
      <c r="P7" s="1"/>
    </row>
    <row r="8" spans="1:16" ht="15.75" x14ac:dyDescent="0.25">
      <c r="A8" s="752" t="s">
        <v>1111</v>
      </c>
      <c r="B8" s="1"/>
      <c r="C8" s="1"/>
      <c r="D8" s="1"/>
      <c r="E8" s="1"/>
      <c r="F8" s="1"/>
      <c r="G8" s="1"/>
      <c r="H8" s="1"/>
      <c r="I8" s="1"/>
      <c r="J8" s="1"/>
      <c r="K8" s="1"/>
      <c r="L8" s="1"/>
      <c r="M8" s="1"/>
      <c r="N8" s="1"/>
      <c r="O8" s="1"/>
      <c r="P8" s="1"/>
    </row>
    <row r="9" spans="1:16" ht="15.75" x14ac:dyDescent="0.25">
      <c r="A9" s="1144" t="s">
        <v>1112</v>
      </c>
      <c r="B9" s="1149" t="s">
        <v>1113</v>
      </c>
      <c r="C9" s="1148" t="s">
        <v>369</v>
      </c>
      <c r="D9" s="1148"/>
      <c r="E9" s="1148"/>
      <c r="F9" s="1148"/>
      <c r="G9" s="1148"/>
      <c r="H9" s="1148"/>
      <c r="I9" s="1148"/>
      <c r="J9" s="1148"/>
      <c r="K9" s="1148"/>
      <c r="L9" s="1148"/>
      <c r="M9" s="1148"/>
      <c r="N9" s="1148"/>
      <c r="O9" s="1148"/>
      <c r="P9" s="1148"/>
    </row>
    <row r="10" spans="1:16" ht="15.75" x14ac:dyDescent="0.25">
      <c r="A10" s="1145"/>
      <c r="B10" s="1147"/>
      <c r="C10" s="748" t="s">
        <v>1114</v>
      </c>
      <c r="D10" s="748" t="s">
        <v>1115</v>
      </c>
      <c r="E10" s="748" t="s">
        <v>1116</v>
      </c>
      <c r="F10" s="748" t="s">
        <v>1117</v>
      </c>
      <c r="G10" s="748" t="s">
        <v>1118</v>
      </c>
      <c r="H10" s="748" t="s">
        <v>1119</v>
      </c>
      <c r="I10" s="748" t="s">
        <v>1120</v>
      </c>
      <c r="J10" s="748" t="s">
        <v>1121</v>
      </c>
      <c r="K10" s="748" t="s">
        <v>1122</v>
      </c>
      <c r="L10" s="748" t="s">
        <v>1123</v>
      </c>
      <c r="M10" s="748" t="s">
        <v>1124</v>
      </c>
      <c r="N10" s="748" t="s">
        <v>1125</v>
      </c>
      <c r="O10" s="748" t="s">
        <v>321</v>
      </c>
      <c r="P10" s="748" t="s">
        <v>1126</v>
      </c>
    </row>
    <row r="11" spans="1:16" ht="15.75" x14ac:dyDescent="0.25">
      <c r="A11" s="753"/>
      <c r="B11" s="754"/>
      <c r="C11" s="755"/>
      <c r="D11" s="755"/>
      <c r="E11" s="755"/>
      <c r="F11" s="755"/>
      <c r="G11" s="755"/>
      <c r="H11" s="755"/>
      <c r="I11" s="755"/>
      <c r="J11" s="755"/>
      <c r="K11" s="755"/>
      <c r="L11" s="755"/>
      <c r="M11" s="755"/>
      <c r="N11" s="755"/>
      <c r="O11" s="756">
        <f>SUM(C11:N11)</f>
        <v>0</v>
      </c>
      <c r="P11" s="757">
        <f>O11*$B$3</f>
        <v>0</v>
      </c>
    </row>
    <row r="12" spans="1:16" ht="15.75" x14ac:dyDescent="0.25">
      <c r="A12" s="758"/>
      <c r="B12" s="742"/>
      <c r="C12" s="759"/>
      <c r="D12" s="760"/>
      <c r="E12" s="759"/>
      <c r="F12" s="760"/>
      <c r="G12" s="759"/>
      <c r="H12" s="760"/>
      <c r="I12" s="759"/>
      <c r="J12" s="760"/>
      <c r="K12" s="759"/>
      <c r="L12" s="760"/>
      <c r="M12" s="759"/>
      <c r="N12" s="760"/>
      <c r="O12" s="761">
        <f>SUM(C12:N12)</f>
        <v>0</v>
      </c>
      <c r="P12" s="762">
        <f>O12*$B$4</f>
        <v>0</v>
      </c>
    </row>
    <row r="13" spans="1:16" ht="15.75" x14ac:dyDescent="0.25">
      <c r="A13" s="758"/>
      <c r="B13" s="742"/>
      <c r="C13" s="759"/>
      <c r="D13" s="760"/>
      <c r="E13" s="759"/>
      <c r="F13" s="760"/>
      <c r="G13" s="759"/>
      <c r="H13" s="760"/>
      <c r="I13" s="759"/>
      <c r="J13" s="760"/>
      <c r="K13" s="759"/>
      <c r="L13" s="760"/>
      <c r="M13" s="759"/>
      <c r="N13" s="760"/>
      <c r="O13" s="761">
        <f t="shared" ref="O13:O14" si="0">SUM(C13:N13)</f>
        <v>0</v>
      </c>
      <c r="P13" s="762">
        <f>O13*$B$5</f>
        <v>0</v>
      </c>
    </row>
    <row r="14" spans="1:16" ht="15.75" x14ac:dyDescent="0.25">
      <c r="A14" s="763"/>
      <c r="B14" s="743"/>
      <c r="C14" s="764"/>
      <c r="D14" s="765"/>
      <c r="E14" s="764"/>
      <c r="F14" s="765"/>
      <c r="G14" s="764"/>
      <c r="H14" s="765"/>
      <c r="I14" s="764"/>
      <c r="J14" s="765"/>
      <c r="K14" s="764"/>
      <c r="L14" s="765"/>
      <c r="M14" s="764"/>
      <c r="N14" s="765"/>
      <c r="O14" s="766">
        <f t="shared" si="0"/>
        <v>0</v>
      </c>
      <c r="P14" s="767">
        <f>O14*$B$6</f>
        <v>0</v>
      </c>
    </row>
    <row r="15" spans="1:16" ht="15.75" x14ac:dyDescent="0.25">
      <c r="A15" s="1141" t="s">
        <v>321</v>
      </c>
      <c r="B15" s="1142"/>
      <c r="C15" s="1142"/>
      <c r="D15" s="1142"/>
      <c r="E15" s="1142"/>
      <c r="F15" s="1142"/>
      <c r="G15" s="1142"/>
      <c r="H15" s="1142"/>
      <c r="I15" s="1142"/>
      <c r="J15" s="1142"/>
      <c r="K15" s="1142"/>
      <c r="L15" s="1142"/>
      <c r="M15" s="1142"/>
      <c r="N15" s="1143"/>
      <c r="O15" s="766">
        <f>SUM(O11:O14)</f>
        <v>0</v>
      </c>
      <c r="P15" s="767">
        <f>SUM(P11:P14)</f>
        <v>0</v>
      </c>
    </row>
    <row r="16" spans="1:16" ht="15.75" x14ac:dyDescent="0.25">
      <c r="A16" s="1"/>
      <c r="B16" s="1"/>
      <c r="C16" s="1"/>
      <c r="D16" s="1"/>
      <c r="E16" s="1"/>
      <c r="F16" s="1"/>
      <c r="G16" s="1"/>
      <c r="H16" s="1"/>
      <c r="I16" s="1"/>
      <c r="J16" s="1"/>
      <c r="K16" s="1"/>
      <c r="L16" s="1"/>
      <c r="M16" s="1"/>
      <c r="N16" s="1"/>
      <c r="O16" s="1"/>
      <c r="P16" s="1"/>
    </row>
    <row r="17" spans="1:16" ht="15.75" x14ac:dyDescent="0.25">
      <c r="A17" s="1144" t="s">
        <v>1112</v>
      </c>
      <c r="B17" s="1149" t="s">
        <v>1113</v>
      </c>
      <c r="C17" s="1148" t="s">
        <v>370</v>
      </c>
      <c r="D17" s="1148"/>
      <c r="E17" s="1148"/>
      <c r="F17" s="1148"/>
      <c r="G17" s="1148"/>
      <c r="H17" s="1148"/>
      <c r="I17" s="1148"/>
      <c r="J17" s="1148"/>
      <c r="K17" s="1148"/>
      <c r="L17" s="1148"/>
      <c r="M17" s="1148"/>
      <c r="N17" s="1148"/>
      <c r="O17" s="1148"/>
      <c r="P17" s="1148"/>
    </row>
    <row r="18" spans="1:16" ht="15.75" x14ac:dyDescent="0.25">
      <c r="A18" s="1145"/>
      <c r="B18" s="1147"/>
      <c r="C18" s="748" t="s">
        <v>1114</v>
      </c>
      <c r="D18" s="748" t="s">
        <v>1115</v>
      </c>
      <c r="E18" s="748" t="s">
        <v>1116</v>
      </c>
      <c r="F18" s="748" t="s">
        <v>1117</v>
      </c>
      <c r="G18" s="748" t="s">
        <v>1118</v>
      </c>
      <c r="H18" s="748" t="s">
        <v>1119</v>
      </c>
      <c r="I18" s="748" t="s">
        <v>1120</v>
      </c>
      <c r="J18" s="748" t="s">
        <v>1121</v>
      </c>
      <c r="K18" s="748" t="s">
        <v>1122</v>
      </c>
      <c r="L18" s="748" t="s">
        <v>1123</v>
      </c>
      <c r="M18" s="748" t="s">
        <v>1124</v>
      </c>
      <c r="N18" s="748" t="s">
        <v>1125</v>
      </c>
      <c r="O18" s="748" t="s">
        <v>321</v>
      </c>
      <c r="P18" s="748" t="s">
        <v>1126</v>
      </c>
    </row>
    <row r="19" spans="1:16" ht="15.75" x14ac:dyDescent="0.25">
      <c r="A19" s="768" t="str">
        <f>IF(A11="","",$A$11)</f>
        <v/>
      </c>
      <c r="B19" s="769" t="str">
        <f>IF($B$11="","",$B$11)</f>
        <v/>
      </c>
      <c r="C19" s="755"/>
      <c r="D19" s="755"/>
      <c r="E19" s="755"/>
      <c r="F19" s="755"/>
      <c r="G19" s="755"/>
      <c r="H19" s="755"/>
      <c r="I19" s="755"/>
      <c r="J19" s="755"/>
      <c r="K19" s="755"/>
      <c r="L19" s="755"/>
      <c r="M19" s="755"/>
      <c r="N19" s="755"/>
      <c r="O19" s="770">
        <f>SUM(C19:N19)</f>
        <v>0</v>
      </c>
      <c r="P19" s="757">
        <f>O19*$B$3</f>
        <v>0</v>
      </c>
    </row>
    <row r="20" spans="1:16" ht="15.75" x14ac:dyDescent="0.25">
      <c r="A20" s="771" t="str">
        <f t="shared" ref="A20:A22" si="1">IF(A12="","",$A$11)</f>
        <v/>
      </c>
      <c r="B20" s="772" t="str">
        <f>IF($B$12="","",$B$12)</f>
        <v/>
      </c>
      <c r="C20" s="760"/>
      <c r="D20" s="759"/>
      <c r="E20" s="760"/>
      <c r="F20" s="759"/>
      <c r="G20" s="760"/>
      <c r="H20" s="759"/>
      <c r="I20" s="760"/>
      <c r="J20" s="759"/>
      <c r="K20" s="760"/>
      <c r="L20" s="759"/>
      <c r="M20" s="760"/>
      <c r="N20" s="759"/>
      <c r="O20" s="773">
        <f>SUM(C20:N20)</f>
        <v>0</v>
      </c>
      <c r="P20" s="762">
        <f>O20*$B$4</f>
        <v>0</v>
      </c>
    </row>
    <row r="21" spans="1:16" ht="15.75" x14ac:dyDescent="0.25">
      <c r="A21" s="771" t="str">
        <f t="shared" si="1"/>
        <v/>
      </c>
      <c r="B21" s="772" t="str">
        <f>IF($B$13="","",$B$13)</f>
        <v/>
      </c>
      <c r="C21" s="760"/>
      <c r="D21" s="759"/>
      <c r="E21" s="760"/>
      <c r="F21" s="759"/>
      <c r="G21" s="760"/>
      <c r="H21" s="759"/>
      <c r="I21" s="760"/>
      <c r="J21" s="759"/>
      <c r="K21" s="760"/>
      <c r="L21" s="759"/>
      <c r="M21" s="760"/>
      <c r="N21" s="759"/>
      <c r="O21" s="773">
        <f t="shared" ref="O21:O22" si="2">SUM(C21:N21)</f>
        <v>0</v>
      </c>
      <c r="P21" s="762">
        <f>O21*$B$5</f>
        <v>0</v>
      </c>
    </row>
    <row r="22" spans="1:16" ht="15.75" x14ac:dyDescent="0.25">
      <c r="A22" s="774" t="str">
        <f t="shared" si="1"/>
        <v/>
      </c>
      <c r="B22" s="775" t="str">
        <f>IF($B$14="","",$B$14)</f>
        <v/>
      </c>
      <c r="C22" s="765"/>
      <c r="D22" s="764"/>
      <c r="E22" s="765"/>
      <c r="F22" s="764"/>
      <c r="G22" s="765"/>
      <c r="H22" s="764"/>
      <c r="I22" s="765"/>
      <c r="J22" s="764"/>
      <c r="K22" s="765"/>
      <c r="L22" s="764"/>
      <c r="M22" s="765"/>
      <c r="N22" s="764"/>
      <c r="O22" s="776">
        <f t="shared" si="2"/>
        <v>0</v>
      </c>
      <c r="P22" s="767">
        <f>O22*$B$6</f>
        <v>0</v>
      </c>
    </row>
    <row r="23" spans="1:16" ht="15.75" x14ac:dyDescent="0.25">
      <c r="A23" s="1141" t="s">
        <v>321</v>
      </c>
      <c r="B23" s="1142"/>
      <c r="C23" s="1142"/>
      <c r="D23" s="1142"/>
      <c r="E23" s="1142"/>
      <c r="F23" s="1142"/>
      <c r="G23" s="1142"/>
      <c r="H23" s="1142"/>
      <c r="I23" s="1142"/>
      <c r="J23" s="1142"/>
      <c r="K23" s="1142"/>
      <c r="L23" s="1142"/>
      <c r="M23" s="1142"/>
      <c r="N23" s="1143"/>
      <c r="O23" s="766">
        <f>SUM(O19:O22)</f>
        <v>0</v>
      </c>
      <c r="P23" s="767">
        <f>SUM(P19:P22)</f>
        <v>0</v>
      </c>
    </row>
    <row r="24" spans="1:16" ht="15.75" x14ac:dyDescent="0.25">
      <c r="A24" s="1"/>
      <c r="B24" s="1"/>
      <c r="C24" s="1"/>
      <c r="D24" s="1"/>
      <c r="E24" s="1"/>
      <c r="F24" s="1"/>
      <c r="G24" s="1"/>
      <c r="H24" s="1"/>
      <c r="I24" s="1"/>
      <c r="J24" s="1"/>
      <c r="K24" s="1"/>
      <c r="L24" s="1"/>
      <c r="M24" s="1"/>
      <c r="N24" s="1"/>
      <c r="O24" s="1"/>
      <c r="P24" s="1"/>
    </row>
    <row r="25" spans="1:16" ht="15.75" x14ac:dyDescent="0.25">
      <c r="A25" s="1144" t="s">
        <v>1112</v>
      </c>
      <c r="B25" s="1149" t="s">
        <v>1113</v>
      </c>
      <c r="C25" s="1148" t="s">
        <v>371</v>
      </c>
      <c r="D25" s="1148"/>
      <c r="E25" s="1148"/>
      <c r="F25" s="1148"/>
      <c r="G25" s="1148"/>
      <c r="H25" s="1148"/>
      <c r="I25" s="1148"/>
      <c r="J25" s="1148"/>
      <c r="K25" s="1148"/>
      <c r="L25" s="1148"/>
      <c r="M25" s="1148"/>
      <c r="N25" s="1148"/>
      <c r="O25" s="1148"/>
      <c r="P25" s="1148"/>
    </row>
    <row r="26" spans="1:16" ht="15.75" x14ac:dyDescent="0.25">
      <c r="A26" s="1145"/>
      <c r="B26" s="1147"/>
      <c r="C26" s="748" t="s">
        <v>1114</v>
      </c>
      <c r="D26" s="748" t="s">
        <v>1115</v>
      </c>
      <c r="E26" s="748" t="s">
        <v>1116</v>
      </c>
      <c r="F26" s="748" t="s">
        <v>1117</v>
      </c>
      <c r="G26" s="748" t="s">
        <v>1118</v>
      </c>
      <c r="H26" s="748" t="s">
        <v>1119</v>
      </c>
      <c r="I26" s="748" t="s">
        <v>1120</v>
      </c>
      <c r="J26" s="748" t="s">
        <v>1121</v>
      </c>
      <c r="K26" s="748" t="s">
        <v>1122</v>
      </c>
      <c r="L26" s="748" t="s">
        <v>1123</v>
      </c>
      <c r="M26" s="748" t="s">
        <v>1124</v>
      </c>
      <c r="N26" s="748" t="s">
        <v>1125</v>
      </c>
      <c r="O26" s="748" t="s">
        <v>321</v>
      </c>
      <c r="P26" s="748" t="s">
        <v>1126</v>
      </c>
    </row>
    <row r="27" spans="1:16" ht="15.75" x14ac:dyDescent="0.25">
      <c r="A27" s="768" t="str">
        <f>IF(A19="","",$A$11)</f>
        <v/>
      </c>
      <c r="B27" s="777" t="str">
        <f>IF($B$11="","",$B$11)</f>
        <v/>
      </c>
      <c r="C27" s="755"/>
      <c r="D27" s="755"/>
      <c r="E27" s="755"/>
      <c r="F27" s="755"/>
      <c r="G27" s="755"/>
      <c r="H27" s="755"/>
      <c r="I27" s="755"/>
      <c r="J27" s="755"/>
      <c r="K27" s="755"/>
      <c r="L27" s="755"/>
      <c r="M27" s="755"/>
      <c r="N27" s="755"/>
      <c r="O27" s="756">
        <f>SUM(C27:N27)</f>
        <v>0</v>
      </c>
      <c r="P27" s="757">
        <f>O27*$B$3</f>
        <v>0</v>
      </c>
    </row>
    <row r="28" spans="1:16" ht="15.75" x14ac:dyDescent="0.25">
      <c r="A28" s="771" t="str">
        <f t="shared" ref="A28:A30" si="3">IF(A20="","",$A$11)</f>
        <v/>
      </c>
      <c r="B28" s="778" t="str">
        <f>IF($B$12="","",$B$12)</f>
        <v/>
      </c>
      <c r="C28" s="759"/>
      <c r="D28" s="760"/>
      <c r="E28" s="759"/>
      <c r="F28" s="760"/>
      <c r="G28" s="759"/>
      <c r="H28" s="760"/>
      <c r="I28" s="759"/>
      <c r="J28" s="760"/>
      <c r="K28" s="759"/>
      <c r="L28" s="760"/>
      <c r="M28" s="759"/>
      <c r="N28" s="760"/>
      <c r="O28" s="761">
        <f>SUM(C28:N28)</f>
        <v>0</v>
      </c>
      <c r="P28" s="762">
        <f>O28*$B$4</f>
        <v>0</v>
      </c>
    </row>
    <row r="29" spans="1:16" ht="15.75" x14ac:dyDescent="0.25">
      <c r="A29" s="771" t="str">
        <f t="shared" si="3"/>
        <v/>
      </c>
      <c r="B29" s="778" t="str">
        <f>IF($B$13="","",$B$13)</f>
        <v/>
      </c>
      <c r="C29" s="759"/>
      <c r="D29" s="760"/>
      <c r="E29" s="759"/>
      <c r="F29" s="760"/>
      <c r="G29" s="759"/>
      <c r="H29" s="760"/>
      <c r="I29" s="759"/>
      <c r="J29" s="760"/>
      <c r="K29" s="759"/>
      <c r="L29" s="760"/>
      <c r="M29" s="759"/>
      <c r="N29" s="760"/>
      <c r="O29" s="761">
        <f t="shared" ref="O29:O30" si="4">SUM(C29:N29)</f>
        <v>0</v>
      </c>
      <c r="P29" s="762">
        <f>O29*$B$5</f>
        <v>0</v>
      </c>
    </row>
    <row r="30" spans="1:16" ht="15.75" x14ac:dyDescent="0.25">
      <c r="A30" s="774" t="str">
        <f t="shared" si="3"/>
        <v/>
      </c>
      <c r="B30" s="779" t="str">
        <f>IF($B$14="","",$B$14)</f>
        <v/>
      </c>
      <c r="C30" s="764"/>
      <c r="D30" s="765"/>
      <c r="E30" s="764"/>
      <c r="F30" s="765"/>
      <c r="G30" s="764"/>
      <c r="H30" s="765"/>
      <c r="I30" s="764"/>
      <c r="J30" s="765"/>
      <c r="K30" s="764"/>
      <c r="L30" s="765"/>
      <c r="M30" s="764"/>
      <c r="N30" s="765"/>
      <c r="O30" s="766">
        <f t="shared" si="4"/>
        <v>0</v>
      </c>
      <c r="P30" s="767">
        <f>O30*$B$6</f>
        <v>0</v>
      </c>
    </row>
    <row r="31" spans="1:16" ht="15.75" x14ac:dyDescent="0.25">
      <c r="A31" s="1141" t="s">
        <v>321</v>
      </c>
      <c r="B31" s="1142"/>
      <c r="C31" s="1142"/>
      <c r="D31" s="1142"/>
      <c r="E31" s="1142"/>
      <c r="F31" s="1142"/>
      <c r="G31" s="1142"/>
      <c r="H31" s="1142"/>
      <c r="I31" s="1142"/>
      <c r="J31" s="1142"/>
      <c r="K31" s="1142"/>
      <c r="L31" s="1142"/>
      <c r="M31" s="1142"/>
      <c r="N31" s="1143"/>
      <c r="O31" s="766">
        <f>SUM(O27:O30)</f>
        <v>0</v>
      </c>
      <c r="P31" s="767">
        <f>SUM(P27:P30)</f>
        <v>0</v>
      </c>
    </row>
    <row r="32" spans="1:16" ht="15.75" x14ac:dyDescent="0.25">
      <c r="A32" s="1"/>
      <c r="B32" s="1"/>
      <c r="C32" s="1"/>
      <c r="D32" s="1"/>
      <c r="E32" s="1"/>
      <c r="F32" s="1"/>
      <c r="G32" s="1"/>
      <c r="H32" s="1"/>
      <c r="I32" s="1"/>
      <c r="J32" s="1"/>
      <c r="K32" s="1"/>
      <c r="L32" s="1"/>
      <c r="M32" s="1"/>
      <c r="N32" s="1"/>
      <c r="O32" s="1"/>
      <c r="P32" s="1"/>
    </row>
    <row r="33" spans="1:16" ht="15.75" x14ac:dyDescent="0.25">
      <c r="A33" s="1144" t="s">
        <v>1112</v>
      </c>
      <c r="B33" s="1149" t="s">
        <v>1113</v>
      </c>
      <c r="C33" s="1148" t="s">
        <v>372</v>
      </c>
      <c r="D33" s="1148"/>
      <c r="E33" s="1148"/>
      <c r="F33" s="1148"/>
      <c r="G33" s="1148"/>
      <c r="H33" s="1148"/>
      <c r="I33" s="1148"/>
      <c r="J33" s="1148"/>
      <c r="K33" s="1148"/>
      <c r="L33" s="1148"/>
      <c r="M33" s="1148"/>
      <c r="N33" s="1148"/>
      <c r="O33" s="1148"/>
      <c r="P33" s="1148"/>
    </row>
    <row r="34" spans="1:16" ht="15.75" x14ac:dyDescent="0.25">
      <c r="A34" s="1145"/>
      <c r="B34" s="1147"/>
      <c r="C34" s="748" t="s">
        <v>1114</v>
      </c>
      <c r="D34" s="748" t="s">
        <v>1115</v>
      </c>
      <c r="E34" s="748" t="s">
        <v>1116</v>
      </c>
      <c r="F34" s="748" t="s">
        <v>1117</v>
      </c>
      <c r="G34" s="748" t="s">
        <v>1118</v>
      </c>
      <c r="H34" s="748" t="s">
        <v>1119</v>
      </c>
      <c r="I34" s="748" t="s">
        <v>1120</v>
      </c>
      <c r="J34" s="748" t="s">
        <v>1121</v>
      </c>
      <c r="K34" s="748" t="s">
        <v>1122</v>
      </c>
      <c r="L34" s="748" t="s">
        <v>1123</v>
      </c>
      <c r="M34" s="748" t="s">
        <v>1124</v>
      </c>
      <c r="N34" s="748" t="s">
        <v>1125</v>
      </c>
      <c r="O34" s="748" t="s">
        <v>321</v>
      </c>
      <c r="P34" s="748" t="s">
        <v>1126</v>
      </c>
    </row>
    <row r="35" spans="1:16" ht="15.75" x14ac:dyDescent="0.25">
      <c r="A35" s="768" t="str">
        <f>IF(A27="","",$A$11)</f>
        <v/>
      </c>
      <c r="B35" s="769" t="str">
        <f>IF($B$11="","",$B$11)</f>
        <v/>
      </c>
      <c r="C35" s="755"/>
      <c r="D35" s="755"/>
      <c r="E35" s="755"/>
      <c r="F35" s="755"/>
      <c r="G35" s="755"/>
      <c r="H35" s="755"/>
      <c r="I35" s="755"/>
      <c r="J35" s="755"/>
      <c r="K35" s="755"/>
      <c r="L35" s="755"/>
      <c r="M35" s="755"/>
      <c r="N35" s="755"/>
      <c r="O35" s="770">
        <f>SUM(C35:N35)</f>
        <v>0</v>
      </c>
      <c r="P35" s="757">
        <f>O35*$B$3</f>
        <v>0</v>
      </c>
    </row>
    <row r="36" spans="1:16" ht="15.75" x14ac:dyDescent="0.25">
      <c r="A36" s="771" t="str">
        <f t="shared" ref="A36:A38" si="5">IF(A28="","",$A$11)</f>
        <v/>
      </c>
      <c r="B36" s="772" t="str">
        <f>IF($B$12="","",$B$12)</f>
        <v/>
      </c>
      <c r="C36" s="760"/>
      <c r="D36" s="759"/>
      <c r="E36" s="760"/>
      <c r="F36" s="759"/>
      <c r="G36" s="760"/>
      <c r="H36" s="759"/>
      <c r="I36" s="760"/>
      <c r="J36" s="759"/>
      <c r="K36" s="760"/>
      <c r="L36" s="759"/>
      <c r="M36" s="760"/>
      <c r="N36" s="759"/>
      <c r="O36" s="773">
        <f>SUM(C36:N36)</f>
        <v>0</v>
      </c>
      <c r="P36" s="762">
        <f>O36*$B$4</f>
        <v>0</v>
      </c>
    </row>
    <row r="37" spans="1:16" ht="15.75" x14ac:dyDescent="0.25">
      <c r="A37" s="771" t="str">
        <f t="shared" si="5"/>
        <v/>
      </c>
      <c r="B37" s="772" t="str">
        <f>IF($B$13="","",$B$13)</f>
        <v/>
      </c>
      <c r="C37" s="760"/>
      <c r="D37" s="759"/>
      <c r="E37" s="760"/>
      <c r="F37" s="759"/>
      <c r="G37" s="760"/>
      <c r="H37" s="759"/>
      <c r="I37" s="760"/>
      <c r="J37" s="759"/>
      <c r="K37" s="760"/>
      <c r="L37" s="759"/>
      <c r="M37" s="760"/>
      <c r="N37" s="759"/>
      <c r="O37" s="773">
        <f t="shared" ref="O37:O38" si="6">SUM(C37:N37)</f>
        <v>0</v>
      </c>
      <c r="P37" s="762">
        <f>O37*$B$5</f>
        <v>0</v>
      </c>
    </row>
    <row r="38" spans="1:16" ht="15.75" x14ac:dyDescent="0.25">
      <c r="A38" s="774" t="str">
        <f t="shared" si="5"/>
        <v/>
      </c>
      <c r="B38" s="775" t="str">
        <f>IF($B$14="","",$B$14)</f>
        <v/>
      </c>
      <c r="C38" s="765"/>
      <c r="D38" s="764"/>
      <c r="E38" s="765"/>
      <c r="F38" s="764"/>
      <c r="G38" s="765"/>
      <c r="H38" s="764"/>
      <c r="I38" s="765"/>
      <c r="J38" s="764"/>
      <c r="K38" s="765"/>
      <c r="L38" s="764"/>
      <c r="M38" s="765"/>
      <c r="N38" s="764"/>
      <c r="O38" s="776">
        <f t="shared" si="6"/>
        <v>0</v>
      </c>
      <c r="P38" s="767">
        <f>O38*$B$6</f>
        <v>0</v>
      </c>
    </row>
    <row r="39" spans="1:16" ht="15.75" x14ac:dyDescent="0.25">
      <c r="A39" s="1141" t="s">
        <v>321</v>
      </c>
      <c r="B39" s="1142"/>
      <c r="C39" s="1142"/>
      <c r="D39" s="1142"/>
      <c r="E39" s="1142"/>
      <c r="F39" s="1142"/>
      <c r="G39" s="1142"/>
      <c r="H39" s="1142"/>
      <c r="I39" s="1142"/>
      <c r="J39" s="1142"/>
      <c r="K39" s="1142"/>
      <c r="L39" s="1142"/>
      <c r="M39" s="1142"/>
      <c r="N39" s="1143"/>
      <c r="O39" s="766">
        <f>SUM(O35:O38)</f>
        <v>0</v>
      </c>
      <c r="P39" s="767">
        <f>SUM(P35:P38)</f>
        <v>0</v>
      </c>
    </row>
    <row r="40" spans="1:16" ht="15.75" x14ac:dyDescent="0.25">
      <c r="A40" s="1"/>
      <c r="B40" s="1"/>
      <c r="C40" s="1"/>
      <c r="D40" s="1"/>
      <c r="E40" s="1"/>
      <c r="F40" s="1"/>
      <c r="G40" s="1"/>
      <c r="H40" s="1"/>
      <c r="I40" s="1"/>
      <c r="J40" s="1"/>
      <c r="K40" s="1"/>
      <c r="L40" s="1"/>
      <c r="M40" s="1"/>
      <c r="N40" s="1"/>
      <c r="O40" s="1"/>
      <c r="P40" s="1"/>
    </row>
    <row r="41" spans="1:16" ht="15.75" x14ac:dyDescent="0.25">
      <c r="A41" s="1144" t="s">
        <v>1112</v>
      </c>
      <c r="B41" s="1149" t="s">
        <v>1113</v>
      </c>
      <c r="C41" s="1148" t="s">
        <v>373</v>
      </c>
      <c r="D41" s="1148"/>
      <c r="E41" s="1148"/>
      <c r="F41" s="1148"/>
      <c r="G41" s="1148"/>
      <c r="H41" s="1148"/>
      <c r="I41" s="1148"/>
      <c r="J41" s="1148"/>
      <c r="K41" s="1148"/>
      <c r="L41" s="1148"/>
      <c r="M41" s="1148"/>
      <c r="N41" s="1148"/>
      <c r="O41" s="1148"/>
      <c r="P41" s="1148"/>
    </row>
    <row r="42" spans="1:16" ht="15.75" x14ac:dyDescent="0.25">
      <c r="A42" s="1145"/>
      <c r="B42" s="1147"/>
      <c r="C42" s="748" t="s">
        <v>1114</v>
      </c>
      <c r="D42" s="748" t="s">
        <v>1115</v>
      </c>
      <c r="E42" s="748" t="s">
        <v>1116</v>
      </c>
      <c r="F42" s="748" t="s">
        <v>1117</v>
      </c>
      <c r="G42" s="748" t="s">
        <v>1118</v>
      </c>
      <c r="H42" s="748" t="s">
        <v>1119</v>
      </c>
      <c r="I42" s="748" t="s">
        <v>1120</v>
      </c>
      <c r="J42" s="748" t="s">
        <v>1121</v>
      </c>
      <c r="K42" s="748" t="s">
        <v>1122</v>
      </c>
      <c r="L42" s="748" t="s">
        <v>1123</v>
      </c>
      <c r="M42" s="748" t="s">
        <v>1124</v>
      </c>
      <c r="N42" s="748" t="s">
        <v>1125</v>
      </c>
      <c r="O42" s="748" t="s">
        <v>321</v>
      </c>
      <c r="P42" s="748" t="s">
        <v>1126</v>
      </c>
    </row>
    <row r="43" spans="1:16" ht="15.75" x14ac:dyDescent="0.25">
      <c r="A43" s="768" t="str">
        <f>IF(A35="","",$A$11)</f>
        <v/>
      </c>
      <c r="B43" s="780" t="str">
        <f>IF($B$11="","",$B$11)</f>
        <v/>
      </c>
      <c r="C43" s="755"/>
      <c r="D43" s="755"/>
      <c r="E43" s="755"/>
      <c r="F43" s="755"/>
      <c r="G43" s="755"/>
      <c r="H43" s="755"/>
      <c r="I43" s="755"/>
      <c r="J43" s="755"/>
      <c r="K43" s="755"/>
      <c r="L43" s="755"/>
      <c r="M43" s="755"/>
      <c r="N43" s="755"/>
      <c r="O43" s="770">
        <f>SUM(C43:N43)</f>
        <v>0</v>
      </c>
      <c r="P43" s="757">
        <f>O43*$B$3</f>
        <v>0</v>
      </c>
    </row>
    <row r="44" spans="1:16" ht="15.75" x14ac:dyDescent="0.25">
      <c r="A44" s="771" t="str">
        <f t="shared" ref="A44:A46" si="7">IF(A36="","",$A$11)</f>
        <v/>
      </c>
      <c r="B44" s="781" t="str">
        <f>IF($B$12="","",$B$12)</f>
        <v/>
      </c>
      <c r="C44" s="760"/>
      <c r="D44" s="759"/>
      <c r="E44" s="760"/>
      <c r="F44" s="759"/>
      <c r="G44" s="760"/>
      <c r="H44" s="759"/>
      <c r="I44" s="760"/>
      <c r="J44" s="759"/>
      <c r="K44" s="760"/>
      <c r="L44" s="759"/>
      <c r="M44" s="760"/>
      <c r="N44" s="759"/>
      <c r="O44" s="773">
        <f>SUM(C44:N44)</f>
        <v>0</v>
      </c>
      <c r="P44" s="762">
        <f>O44*$B$4</f>
        <v>0</v>
      </c>
    </row>
    <row r="45" spans="1:16" ht="15.75" x14ac:dyDescent="0.25">
      <c r="A45" s="771" t="str">
        <f t="shared" si="7"/>
        <v/>
      </c>
      <c r="B45" s="781" t="str">
        <f>IF($B$13="","",$B$13)</f>
        <v/>
      </c>
      <c r="C45" s="760"/>
      <c r="D45" s="759"/>
      <c r="E45" s="760"/>
      <c r="F45" s="759"/>
      <c r="G45" s="760"/>
      <c r="H45" s="759"/>
      <c r="I45" s="760"/>
      <c r="J45" s="759"/>
      <c r="K45" s="760"/>
      <c r="L45" s="759"/>
      <c r="M45" s="760"/>
      <c r="N45" s="759"/>
      <c r="O45" s="773">
        <f t="shared" ref="O45:O46" si="8">SUM(C45:N45)</f>
        <v>0</v>
      </c>
      <c r="P45" s="762">
        <f>O45*$B$5</f>
        <v>0</v>
      </c>
    </row>
    <row r="46" spans="1:16" ht="15.75" x14ac:dyDescent="0.25">
      <c r="A46" s="774" t="str">
        <f t="shared" si="7"/>
        <v/>
      </c>
      <c r="B46" s="782" t="str">
        <f>IF($B$14="","",$B$14)</f>
        <v/>
      </c>
      <c r="C46" s="765"/>
      <c r="D46" s="764"/>
      <c r="E46" s="765"/>
      <c r="F46" s="764"/>
      <c r="G46" s="765"/>
      <c r="H46" s="764"/>
      <c r="I46" s="765"/>
      <c r="J46" s="764"/>
      <c r="K46" s="765"/>
      <c r="L46" s="764"/>
      <c r="M46" s="765"/>
      <c r="N46" s="764"/>
      <c r="O46" s="776">
        <f t="shared" si="8"/>
        <v>0</v>
      </c>
      <c r="P46" s="767">
        <f>O46*$B$6</f>
        <v>0</v>
      </c>
    </row>
    <row r="47" spans="1:16" ht="15.75" x14ac:dyDescent="0.25">
      <c r="A47" s="1141" t="s">
        <v>321</v>
      </c>
      <c r="B47" s="1142"/>
      <c r="C47" s="1142"/>
      <c r="D47" s="1142"/>
      <c r="E47" s="1142"/>
      <c r="F47" s="1142"/>
      <c r="G47" s="1142"/>
      <c r="H47" s="1142"/>
      <c r="I47" s="1142"/>
      <c r="J47" s="1142"/>
      <c r="K47" s="1142"/>
      <c r="L47" s="1142"/>
      <c r="M47" s="1142"/>
      <c r="N47" s="1143"/>
      <c r="O47" s="766">
        <f>SUM(O43:O46)</f>
        <v>0</v>
      </c>
      <c r="P47" s="767">
        <f>SUM(P43:P46)</f>
        <v>0</v>
      </c>
    </row>
    <row r="48" spans="1:16" ht="15.75" x14ac:dyDescent="0.25">
      <c r="A48" s="1"/>
      <c r="B48" s="1"/>
      <c r="C48" s="1"/>
      <c r="D48" s="1"/>
      <c r="E48" s="1"/>
      <c r="F48" s="1"/>
      <c r="G48" s="1"/>
      <c r="H48" s="1"/>
      <c r="I48" s="1"/>
      <c r="J48" s="1"/>
      <c r="K48" s="1"/>
      <c r="L48" s="1"/>
      <c r="M48" s="1"/>
      <c r="N48" s="1"/>
      <c r="O48" s="1"/>
      <c r="P48" s="1"/>
    </row>
    <row r="49" spans="1:16" ht="15.75" x14ac:dyDescent="0.25">
      <c r="A49" s="1144" t="s">
        <v>1112</v>
      </c>
      <c r="B49" s="1149" t="s">
        <v>1113</v>
      </c>
      <c r="C49" s="1148" t="s">
        <v>374</v>
      </c>
      <c r="D49" s="1148"/>
      <c r="E49" s="1148"/>
      <c r="F49" s="1148"/>
      <c r="G49" s="1148"/>
      <c r="H49" s="1148"/>
      <c r="I49" s="1148"/>
      <c r="J49" s="1148"/>
      <c r="K49" s="1148"/>
      <c r="L49" s="1148"/>
      <c r="M49" s="1148"/>
      <c r="N49" s="1148"/>
      <c r="O49" s="1148"/>
      <c r="P49" s="1148"/>
    </row>
    <row r="50" spans="1:16" ht="15.75" x14ac:dyDescent="0.25">
      <c r="A50" s="1145"/>
      <c r="B50" s="1147"/>
      <c r="C50" s="748" t="s">
        <v>1114</v>
      </c>
      <c r="D50" s="748" t="s">
        <v>1115</v>
      </c>
      <c r="E50" s="748" t="s">
        <v>1116</v>
      </c>
      <c r="F50" s="748" t="s">
        <v>1117</v>
      </c>
      <c r="G50" s="748" t="s">
        <v>1118</v>
      </c>
      <c r="H50" s="748" t="s">
        <v>1119</v>
      </c>
      <c r="I50" s="748" t="s">
        <v>1120</v>
      </c>
      <c r="J50" s="748" t="s">
        <v>1121</v>
      </c>
      <c r="K50" s="748" t="s">
        <v>1122</v>
      </c>
      <c r="L50" s="748" t="s">
        <v>1123</v>
      </c>
      <c r="M50" s="748" t="s">
        <v>1124</v>
      </c>
      <c r="N50" s="748" t="s">
        <v>1125</v>
      </c>
      <c r="O50" s="748" t="s">
        <v>321</v>
      </c>
      <c r="P50" s="748" t="s">
        <v>1126</v>
      </c>
    </row>
    <row r="51" spans="1:16" ht="15.75" x14ac:dyDescent="0.25">
      <c r="A51" s="768" t="str">
        <f>IF(A43="","",$A$11)</f>
        <v/>
      </c>
      <c r="B51" s="780" t="str">
        <f>IF($B$11="","",$B$11)</f>
        <v/>
      </c>
      <c r="C51" s="755"/>
      <c r="D51" s="755"/>
      <c r="E51" s="755"/>
      <c r="F51" s="755"/>
      <c r="G51" s="755"/>
      <c r="H51" s="755"/>
      <c r="I51" s="755"/>
      <c r="J51" s="755"/>
      <c r="K51" s="755"/>
      <c r="L51" s="755"/>
      <c r="M51" s="755"/>
      <c r="N51" s="755"/>
      <c r="O51" s="770">
        <f>SUM(C51:N51)</f>
        <v>0</v>
      </c>
      <c r="P51" s="757">
        <f>O51*$B$3</f>
        <v>0</v>
      </c>
    </row>
    <row r="52" spans="1:16" ht="15.75" x14ac:dyDescent="0.25">
      <c r="A52" s="771" t="str">
        <f t="shared" ref="A52:A54" si="9">IF(A44="","",$A$11)</f>
        <v/>
      </c>
      <c r="B52" s="781" t="str">
        <f>IF($B$12="","",$B$12)</f>
        <v/>
      </c>
      <c r="C52" s="760"/>
      <c r="D52" s="759"/>
      <c r="E52" s="760"/>
      <c r="F52" s="759"/>
      <c r="G52" s="760"/>
      <c r="H52" s="759"/>
      <c r="I52" s="760"/>
      <c r="J52" s="759"/>
      <c r="K52" s="760"/>
      <c r="L52" s="759"/>
      <c r="M52" s="760"/>
      <c r="N52" s="759"/>
      <c r="O52" s="773">
        <f>SUM(C52:N52)</f>
        <v>0</v>
      </c>
      <c r="P52" s="762">
        <f>O52*$B$4</f>
        <v>0</v>
      </c>
    </row>
    <row r="53" spans="1:16" ht="15.75" x14ac:dyDescent="0.25">
      <c r="A53" s="771" t="str">
        <f t="shared" si="9"/>
        <v/>
      </c>
      <c r="B53" s="781" t="str">
        <f>IF($B$13="","",$B$13)</f>
        <v/>
      </c>
      <c r="C53" s="760"/>
      <c r="D53" s="759"/>
      <c r="E53" s="760"/>
      <c r="F53" s="759"/>
      <c r="G53" s="760"/>
      <c r="H53" s="759"/>
      <c r="I53" s="760"/>
      <c r="J53" s="759"/>
      <c r="K53" s="760"/>
      <c r="L53" s="759"/>
      <c r="M53" s="760"/>
      <c r="N53" s="759"/>
      <c r="O53" s="773">
        <f t="shared" ref="O53:O54" si="10">SUM(C53:N53)</f>
        <v>0</v>
      </c>
      <c r="P53" s="762">
        <f>O53*$B$5</f>
        <v>0</v>
      </c>
    </row>
    <row r="54" spans="1:16" ht="15.75" x14ac:dyDescent="0.25">
      <c r="A54" s="774" t="str">
        <f t="shared" si="9"/>
        <v/>
      </c>
      <c r="B54" s="782" t="str">
        <f>IF($B$14="","",$B$14)</f>
        <v/>
      </c>
      <c r="C54" s="765"/>
      <c r="D54" s="764"/>
      <c r="E54" s="765"/>
      <c r="F54" s="764"/>
      <c r="G54" s="765"/>
      <c r="H54" s="764"/>
      <c r="I54" s="765"/>
      <c r="J54" s="764"/>
      <c r="K54" s="765"/>
      <c r="L54" s="764"/>
      <c r="M54" s="765"/>
      <c r="N54" s="764"/>
      <c r="O54" s="776">
        <f t="shared" si="10"/>
        <v>0</v>
      </c>
      <c r="P54" s="767">
        <f>O54*$B$6</f>
        <v>0</v>
      </c>
    </row>
    <row r="55" spans="1:16" ht="15.75" x14ac:dyDescent="0.25">
      <c r="A55" s="1141" t="s">
        <v>321</v>
      </c>
      <c r="B55" s="1142"/>
      <c r="C55" s="1142"/>
      <c r="D55" s="1142"/>
      <c r="E55" s="1142"/>
      <c r="F55" s="1142"/>
      <c r="G55" s="1142"/>
      <c r="H55" s="1142"/>
      <c r="I55" s="1142"/>
      <c r="J55" s="1142"/>
      <c r="K55" s="1142"/>
      <c r="L55" s="1142"/>
      <c r="M55" s="1142"/>
      <c r="N55" s="1143"/>
      <c r="O55" s="766">
        <f>SUM(O51:O54)</f>
        <v>0</v>
      </c>
      <c r="P55" s="767">
        <f>SUM(P51:P54)</f>
        <v>0</v>
      </c>
    </row>
    <row r="56" spans="1:16" ht="15.75" x14ac:dyDescent="0.25">
      <c r="A56" s="1"/>
      <c r="B56" s="1"/>
      <c r="C56" s="1"/>
      <c r="D56" s="1"/>
      <c r="E56" s="1"/>
      <c r="F56" s="1"/>
      <c r="G56" s="1"/>
      <c r="H56" s="1"/>
      <c r="I56" s="1"/>
      <c r="J56" s="1"/>
      <c r="K56" s="1"/>
      <c r="L56" s="1"/>
      <c r="M56" s="1"/>
      <c r="N56" s="1"/>
      <c r="O56" s="1"/>
      <c r="P56" s="1"/>
    </row>
    <row r="57" spans="1:16" ht="15.75" x14ac:dyDescent="0.25">
      <c r="A57" s="1144" t="s">
        <v>1112</v>
      </c>
      <c r="B57" s="1149" t="s">
        <v>1113</v>
      </c>
      <c r="C57" s="1148" t="s">
        <v>375</v>
      </c>
      <c r="D57" s="1148"/>
      <c r="E57" s="1148"/>
      <c r="F57" s="1148"/>
      <c r="G57" s="1148"/>
      <c r="H57" s="1148"/>
      <c r="I57" s="1148"/>
      <c r="J57" s="1148"/>
      <c r="K57" s="1148"/>
      <c r="L57" s="1148"/>
      <c r="M57" s="1148"/>
      <c r="N57" s="1148"/>
      <c r="O57" s="1148"/>
      <c r="P57" s="1148"/>
    </row>
    <row r="58" spans="1:16" ht="15.75" x14ac:dyDescent="0.25">
      <c r="A58" s="1145"/>
      <c r="B58" s="1147"/>
      <c r="C58" s="748" t="s">
        <v>1114</v>
      </c>
      <c r="D58" s="748" t="s">
        <v>1115</v>
      </c>
      <c r="E58" s="748" t="s">
        <v>1116</v>
      </c>
      <c r="F58" s="748" t="s">
        <v>1117</v>
      </c>
      <c r="G58" s="748" t="s">
        <v>1118</v>
      </c>
      <c r="H58" s="748" t="s">
        <v>1119</v>
      </c>
      <c r="I58" s="748" t="s">
        <v>1120</v>
      </c>
      <c r="J58" s="748" t="s">
        <v>1121</v>
      </c>
      <c r="K58" s="748" t="s">
        <v>1122</v>
      </c>
      <c r="L58" s="748" t="s">
        <v>1123</v>
      </c>
      <c r="M58" s="748" t="s">
        <v>1124</v>
      </c>
      <c r="N58" s="748" t="s">
        <v>1125</v>
      </c>
      <c r="O58" s="748" t="s">
        <v>321</v>
      </c>
      <c r="P58" s="748" t="s">
        <v>1126</v>
      </c>
    </row>
    <row r="59" spans="1:16" ht="15.75" x14ac:dyDescent="0.25">
      <c r="A59" s="768" t="str">
        <f>IF(A51="","",$A$11)</f>
        <v/>
      </c>
      <c r="B59" s="780" t="str">
        <f>IF($B$11="","",$B$11)</f>
        <v/>
      </c>
      <c r="C59" s="755"/>
      <c r="D59" s="755"/>
      <c r="E59" s="755"/>
      <c r="F59" s="755"/>
      <c r="G59" s="755"/>
      <c r="H59" s="755"/>
      <c r="I59" s="755"/>
      <c r="J59" s="755"/>
      <c r="K59" s="755"/>
      <c r="L59" s="755"/>
      <c r="M59" s="755"/>
      <c r="N59" s="755"/>
      <c r="O59" s="770">
        <f>SUM(C59:N59)</f>
        <v>0</v>
      </c>
      <c r="P59" s="757">
        <f>O59*$B$3</f>
        <v>0</v>
      </c>
    </row>
    <row r="60" spans="1:16" ht="15.75" x14ac:dyDescent="0.25">
      <c r="A60" s="771" t="str">
        <f t="shared" ref="A60:A62" si="11">IF(A52="","",$A$11)</f>
        <v/>
      </c>
      <c r="B60" s="781" t="str">
        <f>IF($B$12="","",$B$12)</f>
        <v/>
      </c>
      <c r="C60" s="760"/>
      <c r="D60" s="759"/>
      <c r="E60" s="760"/>
      <c r="F60" s="759"/>
      <c r="G60" s="760"/>
      <c r="H60" s="759"/>
      <c r="I60" s="760"/>
      <c r="J60" s="759"/>
      <c r="K60" s="760"/>
      <c r="L60" s="759"/>
      <c r="M60" s="760"/>
      <c r="N60" s="759"/>
      <c r="O60" s="773">
        <f>SUM(C60:N60)</f>
        <v>0</v>
      </c>
      <c r="P60" s="762">
        <f>O60*$B$4</f>
        <v>0</v>
      </c>
    </row>
    <row r="61" spans="1:16" ht="15.75" x14ac:dyDescent="0.25">
      <c r="A61" s="771" t="str">
        <f t="shared" si="11"/>
        <v/>
      </c>
      <c r="B61" s="781" t="str">
        <f>IF($B$13="","",$B$13)</f>
        <v/>
      </c>
      <c r="C61" s="760"/>
      <c r="D61" s="759"/>
      <c r="E61" s="760"/>
      <c r="F61" s="759"/>
      <c r="G61" s="760"/>
      <c r="H61" s="759"/>
      <c r="I61" s="760"/>
      <c r="J61" s="759"/>
      <c r="K61" s="760"/>
      <c r="L61" s="759"/>
      <c r="M61" s="760"/>
      <c r="N61" s="759"/>
      <c r="O61" s="773">
        <f t="shared" ref="O61:O62" si="12">SUM(C61:N61)</f>
        <v>0</v>
      </c>
      <c r="P61" s="762">
        <f>O61*$B$5</f>
        <v>0</v>
      </c>
    </row>
    <row r="62" spans="1:16" ht="15.75" x14ac:dyDescent="0.25">
      <c r="A62" s="774" t="str">
        <f t="shared" si="11"/>
        <v/>
      </c>
      <c r="B62" s="782" t="str">
        <f>IF($B$14="","",$B$14)</f>
        <v/>
      </c>
      <c r="C62" s="765"/>
      <c r="D62" s="764"/>
      <c r="E62" s="765"/>
      <c r="F62" s="764"/>
      <c r="G62" s="765"/>
      <c r="H62" s="764"/>
      <c r="I62" s="765"/>
      <c r="J62" s="764"/>
      <c r="K62" s="765"/>
      <c r="L62" s="764"/>
      <c r="M62" s="765"/>
      <c r="N62" s="764"/>
      <c r="O62" s="776">
        <f t="shared" si="12"/>
        <v>0</v>
      </c>
      <c r="P62" s="767">
        <f>O62*$B$6</f>
        <v>0</v>
      </c>
    </row>
    <row r="63" spans="1:16" ht="15.75" x14ac:dyDescent="0.25">
      <c r="A63" s="1141" t="s">
        <v>321</v>
      </c>
      <c r="B63" s="1142"/>
      <c r="C63" s="1142"/>
      <c r="D63" s="1142"/>
      <c r="E63" s="1142"/>
      <c r="F63" s="1142"/>
      <c r="G63" s="1142"/>
      <c r="H63" s="1142"/>
      <c r="I63" s="1142"/>
      <c r="J63" s="1142"/>
      <c r="K63" s="1142"/>
      <c r="L63" s="1142"/>
      <c r="M63" s="1142"/>
      <c r="N63" s="1143"/>
      <c r="O63" s="766">
        <f>SUM(O59:O62)</f>
        <v>0</v>
      </c>
      <c r="P63" s="767">
        <f>SUM(P59:P62)</f>
        <v>0</v>
      </c>
    </row>
    <row r="64" spans="1:16" ht="15.75" x14ac:dyDescent="0.25">
      <c r="A64" s="1"/>
      <c r="B64" s="1"/>
      <c r="C64" s="1"/>
      <c r="D64" s="1"/>
      <c r="E64" s="1"/>
      <c r="F64" s="1"/>
      <c r="G64" s="1"/>
      <c r="H64" s="1"/>
      <c r="I64" s="1"/>
      <c r="J64" s="1"/>
      <c r="K64" s="1"/>
      <c r="L64" s="1"/>
      <c r="M64" s="1"/>
      <c r="N64" s="1"/>
      <c r="O64" s="1"/>
      <c r="P64" s="1"/>
    </row>
    <row r="65" spans="1:16" ht="15.75" x14ac:dyDescent="0.25">
      <c r="A65" s="1144" t="s">
        <v>1112</v>
      </c>
      <c r="B65" s="1149" t="s">
        <v>1113</v>
      </c>
      <c r="C65" s="1148" t="s">
        <v>376</v>
      </c>
      <c r="D65" s="1148"/>
      <c r="E65" s="1148"/>
      <c r="F65" s="1148"/>
      <c r="G65" s="1148"/>
      <c r="H65" s="1148"/>
      <c r="I65" s="1148"/>
      <c r="J65" s="1148"/>
      <c r="K65" s="1148"/>
      <c r="L65" s="1148"/>
      <c r="M65" s="1148"/>
      <c r="N65" s="1148"/>
      <c r="O65" s="1148"/>
      <c r="P65" s="1148"/>
    </row>
    <row r="66" spans="1:16" ht="15.75" x14ac:dyDescent="0.25">
      <c r="A66" s="1145"/>
      <c r="B66" s="1147"/>
      <c r="C66" s="748" t="s">
        <v>1114</v>
      </c>
      <c r="D66" s="748" t="s">
        <v>1115</v>
      </c>
      <c r="E66" s="748" t="s">
        <v>1116</v>
      </c>
      <c r="F66" s="748" t="s">
        <v>1117</v>
      </c>
      <c r="G66" s="748" t="s">
        <v>1118</v>
      </c>
      <c r="H66" s="748" t="s">
        <v>1119</v>
      </c>
      <c r="I66" s="748" t="s">
        <v>1120</v>
      </c>
      <c r="J66" s="748" t="s">
        <v>1121</v>
      </c>
      <c r="K66" s="748" t="s">
        <v>1122</v>
      </c>
      <c r="L66" s="748" t="s">
        <v>1123</v>
      </c>
      <c r="M66" s="748" t="s">
        <v>1124</v>
      </c>
      <c r="N66" s="748" t="s">
        <v>1125</v>
      </c>
      <c r="O66" s="748" t="s">
        <v>321</v>
      </c>
      <c r="P66" s="748" t="s">
        <v>1126</v>
      </c>
    </row>
    <row r="67" spans="1:16" ht="15.75" x14ac:dyDescent="0.25">
      <c r="A67" s="768" t="str">
        <f>IF(A59="","",$A$11)</f>
        <v/>
      </c>
      <c r="B67" s="780" t="str">
        <f>IF($B$11="","",$B$11)</f>
        <v/>
      </c>
      <c r="C67" s="755"/>
      <c r="D67" s="755"/>
      <c r="E67" s="755"/>
      <c r="F67" s="755"/>
      <c r="G67" s="755"/>
      <c r="H67" s="755"/>
      <c r="I67" s="755"/>
      <c r="J67" s="755"/>
      <c r="K67" s="755"/>
      <c r="L67" s="755"/>
      <c r="M67" s="755"/>
      <c r="N67" s="755"/>
      <c r="O67" s="770">
        <f>SUM(C67:N67)</f>
        <v>0</v>
      </c>
      <c r="P67" s="757">
        <f>O67*$B$3</f>
        <v>0</v>
      </c>
    </row>
    <row r="68" spans="1:16" ht="15.75" x14ac:dyDescent="0.25">
      <c r="A68" s="771" t="str">
        <f t="shared" ref="A68:A70" si="13">IF(A60="","",$A$11)</f>
        <v/>
      </c>
      <c r="B68" s="781" t="str">
        <f>IF($B$12="","",$B$12)</f>
        <v/>
      </c>
      <c r="C68" s="760"/>
      <c r="D68" s="759"/>
      <c r="E68" s="760"/>
      <c r="F68" s="759"/>
      <c r="G68" s="760"/>
      <c r="H68" s="759"/>
      <c r="I68" s="760"/>
      <c r="J68" s="759"/>
      <c r="K68" s="760"/>
      <c r="L68" s="759"/>
      <c r="M68" s="760"/>
      <c r="N68" s="759"/>
      <c r="O68" s="773">
        <f>SUM(C68:N68)</f>
        <v>0</v>
      </c>
      <c r="P68" s="762">
        <f>O68*$B$4</f>
        <v>0</v>
      </c>
    </row>
    <row r="69" spans="1:16" ht="15.75" x14ac:dyDescent="0.25">
      <c r="A69" s="771" t="str">
        <f t="shared" si="13"/>
        <v/>
      </c>
      <c r="B69" s="781" t="str">
        <f>IF($B$13="","",$B$13)</f>
        <v/>
      </c>
      <c r="C69" s="760"/>
      <c r="D69" s="759"/>
      <c r="E69" s="760"/>
      <c r="F69" s="759"/>
      <c r="G69" s="760"/>
      <c r="H69" s="759"/>
      <c r="I69" s="760"/>
      <c r="J69" s="759"/>
      <c r="K69" s="760"/>
      <c r="L69" s="759"/>
      <c r="M69" s="760"/>
      <c r="N69" s="759"/>
      <c r="O69" s="773">
        <f t="shared" ref="O69:O70" si="14">SUM(C69:N69)</f>
        <v>0</v>
      </c>
      <c r="P69" s="762">
        <f>O69*$B$5</f>
        <v>0</v>
      </c>
    </row>
    <row r="70" spans="1:16" ht="15.75" x14ac:dyDescent="0.25">
      <c r="A70" s="774" t="str">
        <f t="shared" si="13"/>
        <v/>
      </c>
      <c r="B70" s="782" t="str">
        <f>IF($B$14="","",$B$14)</f>
        <v/>
      </c>
      <c r="C70" s="765"/>
      <c r="D70" s="764"/>
      <c r="E70" s="765"/>
      <c r="F70" s="764"/>
      <c r="G70" s="765"/>
      <c r="H70" s="764"/>
      <c r="I70" s="765"/>
      <c r="J70" s="764"/>
      <c r="K70" s="765"/>
      <c r="L70" s="764"/>
      <c r="M70" s="765"/>
      <c r="N70" s="764"/>
      <c r="O70" s="776">
        <f t="shared" si="14"/>
        <v>0</v>
      </c>
      <c r="P70" s="767">
        <f>O70*$B$6</f>
        <v>0</v>
      </c>
    </row>
    <row r="71" spans="1:16" ht="15.75" x14ac:dyDescent="0.25">
      <c r="A71" s="1141" t="s">
        <v>321</v>
      </c>
      <c r="B71" s="1142"/>
      <c r="C71" s="1142"/>
      <c r="D71" s="1142"/>
      <c r="E71" s="1142"/>
      <c r="F71" s="1142"/>
      <c r="G71" s="1142"/>
      <c r="H71" s="1142"/>
      <c r="I71" s="1142"/>
      <c r="J71" s="1142"/>
      <c r="K71" s="1142"/>
      <c r="L71" s="1142"/>
      <c r="M71" s="1142"/>
      <c r="N71" s="1143"/>
      <c r="O71" s="766">
        <f>SUM(O67:O70)</f>
        <v>0</v>
      </c>
      <c r="P71" s="767">
        <f>SUM(P67:P70)</f>
        <v>0</v>
      </c>
    </row>
    <row r="72" spans="1:16" ht="15.75" x14ac:dyDescent="0.25">
      <c r="A72" s="1"/>
      <c r="B72" s="1"/>
      <c r="C72" s="1"/>
      <c r="D72" s="1"/>
      <c r="E72" s="1"/>
      <c r="F72" s="1"/>
      <c r="G72" s="1"/>
      <c r="H72" s="1"/>
      <c r="I72" s="1"/>
      <c r="J72" s="1"/>
      <c r="K72" s="1"/>
      <c r="L72" s="1"/>
      <c r="M72" s="1"/>
      <c r="N72" s="1"/>
      <c r="O72" s="1"/>
      <c r="P72" s="1"/>
    </row>
    <row r="73" spans="1:16" ht="15.75" x14ac:dyDescent="0.25">
      <c r="A73" s="1144" t="s">
        <v>1112</v>
      </c>
      <c r="B73" s="1149" t="s">
        <v>1113</v>
      </c>
      <c r="C73" s="1148" t="s">
        <v>377</v>
      </c>
      <c r="D73" s="1148"/>
      <c r="E73" s="1148"/>
      <c r="F73" s="1148"/>
      <c r="G73" s="1148"/>
      <c r="H73" s="1148"/>
      <c r="I73" s="1148"/>
      <c r="J73" s="1148"/>
      <c r="K73" s="1148"/>
      <c r="L73" s="1148"/>
      <c r="M73" s="1148"/>
      <c r="N73" s="1148"/>
      <c r="O73" s="1148"/>
      <c r="P73" s="1148"/>
    </row>
    <row r="74" spans="1:16" ht="15.75" x14ac:dyDescent="0.25">
      <c r="A74" s="1145"/>
      <c r="B74" s="1147"/>
      <c r="C74" s="748" t="s">
        <v>1114</v>
      </c>
      <c r="D74" s="748" t="s">
        <v>1115</v>
      </c>
      <c r="E74" s="748" t="s">
        <v>1116</v>
      </c>
      <c r="F74" s="748" t="s">
        <v>1117</v>
      </c>
      <c r="G74" s="748" t="s">
        <v>1118</v>
      </c>
      <c r="H74" s="748" t="s">
        <v>1119</v>
      </c>
      <c r="I74" s="748" t="s">
        <v>1120</v>
      </c>
      <c r="J74" s="748" t="s">
        <v>1121</v>
      </c>
      <c r="K74" s="748" t="s">
        <v>1122</v>
      </c>
      <c r="L74" s="748" t="s">
        <v>1123</v>
      </c>
      <c r="M74" s="748" t="s">
        <v>1124</v>
      </c>
      <c r="N74" s="748" t="s">
        <v>1125</v>
      </c>
      <c r="O74" s="748" t="s">
        <v>321</v>
      </c>
      <c r="P74" s="748" t="s">
        <v>1126</v>
      </c>
    </row>
    <row r="75" spans="1:16" ht="15.75" x14ac:dyDescent="0.25">
      <c r="A75" s="768" t="str">
        <f>IF(A67="","",$A$11)</f>
        <v/>
      </c>
      <c r="B75" s="780" t="str">
        <f>IF($B$11="","",$B$11)</f>
        <v/>
      </c>
      <c r="C75" s="755"/>
      <c r="D75" s="755"/>
      <c r="E75" s="755"/>
      <c r="F75" s="755"/>
      <c r="G75" s="755"/>
      <c r="H75" s="755"/>
      <c r="I75" s="755"/>
      <c r="J75" s="755"/>
      <c r="K75" s="755"/>
      <c r="L75" s="755"/>
      <c r="M75" s="755"/>
      <c r="N75" s="755"/>
      <c r="O75" s="770">
        <f>SUM(C75:N75)</f>
        <v>0</v>
      </c>
      <c r="P75" s="757">
        <f>O75*$B$3</f>
        <v>0</v>
      </c>
    </row>
    <row r="76" spans="1:16" ht="15.75" x14ac:dyDescent="0.25">
      <c r="A76" s="771" t="str">
        <f t="shared" ref="A76:A78" si="15">IF(A68="","",$A$11)</f>
        <v/>
      </c>
      <c r="B76" s="781" t="str">
        <f>IF($B$12="","",$B$12)</f>
        <v/>
      </c>
      <c r="C76" s="760"/>
      <c r="D76" s="759"/>
      <c r="E76" s="760"/>
      <c r="F76" s="759"/>
      <c r="G76" s="760"/>
      <c r="H76" s="759"/>
      <c r="I76" s="760"/>
      <c r="J76" s="759"/>
      <c r="K76" s="760"/>
      <c r="L76" s="759"/>
      <c r="M76" s="760"/>
      <c r="N76" s="759"/>
      <c r="O76" s="773">
        <f>SUM(C76:N76)</f>
        <v>0</v>
      </c>
      <c r="P76" s="762">
        <f>O76*$B$4</f>
        <v>0</v>
      </c>
    </row>
    <row r="77" spans="1:16" ht="15.75" x14ac:dyDescent="0.25">
      <c r="A77" s="771" t="str">
        <f t="shared" si="15"/>
        <v/>
      </c>
      <c r="B77" s="781" t="str">
        <f>IF($B$13="","",$B$13)</f>
        <v/>
      </c>
      <c r="C77" s="760"/>
      <c r="D77" s="759"/>
      <c r="E77" s="760"/>
      <c r="F77" s="759"/>
      <c r="G77" s="760"/>
      <c r="H77" s="759"/>
      <c r="I77" s="760"/>
      <c r="J77" s="759"/>
      <c r="K77" s="760"/>
      <c r="L77" s="759"/>
      <c r="M77" s="760"/>
      <c r="N77" s="759"/>
      <c r="O77" s="773">
        <f t="shared" ref="O77:O78" si="16">SUM(C77:N77)</f>
        <v>0</v>
      </c>
      <c r="P77" s="762">
        <f>O77*$B$5</f>
        <v>0</v>
      </c>
    </row>
    <row r="78" spans="1:16" ht="15.75" x14ac:dyDescent="0.25">
      <c r="A78" s="774" t="str">
        <f t="shared" si="15"/>
        <v/>
      </c>
      <c r="B78" s="782" t="str">
        <f>IF($B$14="","",$B$14)</f>
        <v/>
      </c>
      <c r="C78" s="765"/>
      <c r="D78" s="764"/>
      <c r="E78" s="765"/>
      <c r="F78" s="764"/>
      <c r="G78" s="765"/>
      <c r="H78" s="764"/>
      <c r="I78" s="765"/>
      <c r="J78" s="764"/>
      <c r="K78" s="765"/>
      <c r="L78" s="764"/>
      <c r="M78" s="765"/>
      <c r="N78" s="764"/>
      <c r="O78" s="776">
        <f t="shared" si="16"/>
        <v>0</v>
      </c>
      <c r="P78" s="767">
        <f>O78*$B$6</f>
        <v>0</v>
      </c>
    </row>
    <row r="79" spans="1:16" ht="15.75" x14ac:dyDescent="0.25">
      <c r="A79" s="1141" t="s">
        <v>321</v>
      </c>
      <c r="B79" s="1142"/>
      <c r="C79" s="1142"/>
      <c r="D79" s="1142"/>
      <c r="E79" s="1142"/>
      <c r="F79" s="1142"/>
      <c r="G79" s="1142"/>
      <c r="H79" s="1142"/>
      <c r="I79" s="1142"/>
      <c r="J79" s="1142"/>
      <c r="K79" s="1142"/>
      <c r="L79" s="1142"/>
      <c r="M79" s="1142"/>
      <c r="N79" s="1143"/>
      <c r="O79" s="766">
        <f>SUM(O75:O78)</f>
        <v>0</v>
      </c>
      <c r="P79" s="767">
        <f>SUM(P75:P78)</f>
        <v>0</v>
      </c>
    </row>
    <row r="80" spans="1:16" ht="15.75" x14ac:dyDescent="0.25">
      <c r="A80" s="1"/>
      <c r="B80" s="1"/>
      <c r="C80" s="1"/>
      <c r="D80" s="1"/>
      <c r="E80" s="1"/>
      <c r="F80" s="1"/>
      <c r="G80" s="1"/>
      <c r="H80" s="1"/>
      <c r="I80" s="1"/>
      <c r="J80" s="1"/>
      <c r="K80" s="1"/>
      <c r="L80" s="1"/>
      <c r="M80" s="1"/>
      <c r="N80" s="1"/>
      <c r="O80" s="1"/>
      <c r="P80" s="1"/>
    </row>
    <row r="81" spans="1:16" ht="15.75" x14ac:dyDescent="0.25">
      <c r="A81" s="1144" t="s">
        <v>1112</v>
      </c>
      <c r="B81" s="1149" t="s">
        <v>1113</v>
      </c>
      <c r="C81" s="1148" t="s">
        <v>378</v>
      </c>
      <c r="D81" s="1148"/>
      <c r="E81" s="1148"/>
      <c r="F81" s="1148"/>
      <c r="G81" s="1148"/>
      <c r="H81" s="1148"/>
      <c r="I81" s="1148"/>
      <c r="J81" s="1148"/>
      <c r="K81" s="1148"/>
      <c r="L81" s="1148"/>
      <c r="M81" s="1148"/>
      <c r="N81" s="1148"/>
      <c r="O81" s="1148"/>
      <c r="P81" s="1148"/>
    </row>
    <row r="82" spans="1:16" ht="15.75" x14ac:dyDescent="0.25">
      <c r="A82" s="1145"/>
      <c r="B82" s="1147"/>
      <c r="C82" s="748" t="s">
        <v>1114</v>
      </c>
      <c r="D82" s="748" t="s">
        <v>1115</v>
      </c>
      <c r="E82" s="748" t="s">
        <v>1116</v>
      </c>
      <c r="F82" s="748" t="s">
        <v>1117</v>
      </c>
      <c r="G82" s="748" t="s">
        <v>1118</v>
      </c>
      <c r="H82" s="748" t="s">
        <v>1119</v>
      </c>
      <c r="I82" s="748" t="s">
        <v>1120</v>
      </c>
      <c r="J82" s="748" t="s">
        <v>1121</v>
      </c>
      <c r="K82" s="748" t="s">
        <v>1122</v>
      </c>
      <c r="L82" s="748" t="s">
        <v>1123</v>
      </c>
      <c r="M82" s="748" t="s">
        <v>1124</v>
      </c>
      <c r="N82" s="748" t="s">
        <v>1125</v>
      </c>
      <c r="O82" s="748" t="s">
        <v>321</v>
      </c>
      <c r="P82" s="748" t="s">
        <v>1126</v>
      </c>
    </row>
    <row r="83" spans="1:16" ht="15.75" x14ac:dyDescent="0.25">
      <c r="A83" s="768" t="str">
        <f>IF(A75="","",$A$11)</f>
        <v/>
      </c>
      <c r="B83" s="780"/>
      <c r="C83" s="783"/>
      <c r="D83" s="755"/>
      <c r="E83" s="783"/>
      <c r="F83" s="755"/>
      <c r="G83" s="783"/>
      <c r="H83" s="755"/>
      <c r="I83" s="783"/>
      <c r="J83" s="755"/>
      <c r="K83" s="783"/>
      <c r="L83" s="755"/>
      <c r="M83" s="783"/>
      <c r="N83" s="755"/>
      <c r="O83" s="770">
        <f>SUM(C83:N83)</f>
        <v>0</v>
      </c>
      <c r="P83" s="757">
        <f>O83*$B$3</f>
        <v>0</v>
      </c>
    </row>
    <row r="84" spans="1:16" ht="15.75" x14ac:dyDescent="0.25">
      <c r="A84" s="771" t="str">
        <f t="shared" ref="A84:A86" si="17">IF(A76="","",$A$11)</f>
        <v/>
      </c>
      <c r="B84" s="781" t="str">
        <f>IF($B$12="","",$B$12)</f>
        <v/>
      </c>
      <c r="C84" s="760"/>
      <c r="D84" s="759"/>
      <c r="E84" s="760"/>
      <c r="F84" s="759"/>
      <c r="G84" s="760"/>
      <c r="H84" s="759"/>
      <c r="I84" s="760"/>
      <c r="J84" s="759"/>
      <c r="K84" s="760"/>
      <c r="L84" s="759"/>
      <c r="M84" s="760"/>
      <c r="N84" s="759"/>
      <c r="O84" s="773">
        <f>SUM(C84:N84)</f>
        <v>0</v>
      </c>
      <c r="P84" s="762">
        <f>O84*$B$4</f>
        <v>0</v>
      </c>
    </row>
    <row r="85" spans="1:16" ht="15.75" x14ac:dyDescent="0.25">
      <c r="A85" s="771" t="str">
        <f t="shared" si="17"/>
        <v/>
      </c>
      <c r="B85" s="781" t="str">
        <f>IF($B$13="","",$B$13)</f>
        <v/>
      </c>
      <c r="C85" s="760"/>
      <c r="D85" s="759"/>
      <c r="E85" s="760"/>
      <c r="F85" s="759"/>
      <c r="G85" s="760"/>
      <c r="H85" s="759"/>
      <c r="I85" s="760"/>
      <c r="J85" s="759"/>
      <c r="K85" s="760"/>
      <c r="L85" s="759"/>
      <c r="M85" s="760"/>
      <c r="N85" s="759"/>
      <c r="O85" s="773">
        <f t="shared" ref="O85:O86" si="18">SUM(C85:N85)</f>
        <v>0</v>
      </c>
      <c r="P85" s="762">
        <f>O85*$B$5</f>
        <v>0</v>
      </c>
    </row>
    <row r="86" spans="1:16" ht="15.75" x14ac:dyDescent="0.25">
      <c r="A86" s="774" t="str">
        <f t="shared" si="17"/>
        <v/>
      </c>
      <c r="B86" s="782" t="str">
        <f>IF($B$14="","",$B$14)</f>
        <v/>
      </c>
      <c r="C86" s="765"/>
      <c r="D86" s="764"/>
      <c r="E86" s="765"/>
      <c r="F86" s="764"/>
      <c r="G86" s="765"/>
      <c r="H86" s="764"/>
      <c r="I86" s="765"/>
      <c r="J86" s="764"/>
      <c r="K86" s="765"/>
      <c r="L86" s="764"/>
      <c r="M86" s="765"/>
      <c r="N86" s="764"/>
      <c r="O86" s="776">
        <f t="shared" si="18"/>
        <v>0</v>
      </c>
      <c r="P86" s="767">
        <f>O86*$B$6</f>
        <v>0</v>
      </c>
    </row>
    <row r="87" spans="1:16" ht="15.75" x14ac:dyDescent="0.25">
      <c r="A87" s="1141" t="s">
        <v>321</v>
      </c>
      <c r="B87" s="1142"/>
      <c r="C87" s="1142"/>
      <c r="D87" s="1142"/>
      <c r="E87" s="1142"/>
      <c r="F87" s="1142"/>
      <c r="G87" s="1142"/>
      <c r="H87" s="1142"/>
      <c r="I87" s="1142"/>
      <c r="J87" s="1142"/>
      <c r="K87" s="1142"/>
      <c r="L87" s="1142"/>
      <c r="M87" s="1142"/>
      <c r="N87" s="1143"/>
      <c r="O87" s="766">
        <f>SUM(O83:O86)</f>
        <v>0</v>
      </c>
      <c r="P87" s="767">
        <f>SUM(P83:P86)</f>
        <v>0</v>
      </c>
    </row>
    <row r="88" spans="1:16" ht="15.75" x14ac:dyDescent="0.25">
      <c r="A88" s="1"/>
      <c r="B88" s="1"/>
      <c r="C88" s="1"/>
      <c r="D88" s="1"/>
      <c r="E88" s="1"/>
      <c r="F88" s="1"/>
      <c r="G88" s="1"/>
      <c r="H88" s="1"/>
      <c r="I88" s="1"/>
      <c r="J88" s="1"/>
      <c r="K88" s="1"/>
      <c r="L88" s="1"/>
      <c r="M88" s="1"/>
      <c r="N88" s="1"/>
      <c r="O88" s="1"/>
      <c r="P88" s="1"/>
    </row>
    <row r="89" spans="1:16" ht="15.75" x14ac:dyDescent="0.25">
      <c r="A89" s="1144" t="s">
        <v>1112</v>
      </c>
      <c r="B89" s="1146" t="s">
        <v>1113</v>
      </c>
      <c r="C89" s="1148" t="s">
        <v>379</v>
      </c>
      <c r="D89" s="1148"/>
      <c r="E89" s="1148"/>
      <c r="F89" s="1148"/>
      <c r="G89" s="1148"/>
      <c r="H89" s="1148"/>
      <c r="I89" s="1148"/>
      <c r="J89" s="1148"/>
      <c r="K89" s="1148"/>
      <c r="L89" s="1148"/>
      <c r="M89" s="1148"/>
      <c r="N89" s="1148"/>
      <c r="O89" s="1148"/>
      <c r="P89" s="1148"/>
    </row>
    <row r="90" spans="1:16" ht="15.75" x14ac:dyDescent="0.25">
      <c r="A90" s="1145"/>
      <c r="B90" s="1147"/>
      <c r="C90" s="748" t="s">
        <v>1114</v>
      </c>
      <c r="D90" s="748" t="s">
        <v>1115</v>
      </c>
      <c r="E90" s="748" t="s">
        <v>1116</v>
      </c>
      <c r="F90" s="748" t="s">
        <v>1117</v>
      </c>
      <c r="G90" s="748" t="s">
        <v>1118</v>
      </c>
      <c r="H90" s="748" t="s">
        <v>1119</v>
      </c>
      <c r="I90" s="748" t="s">
        <v>1120</v>
      </c>
      <c r="J90" s="748" t="s">
        <v>1121</v>
      </c>
      <c r="K90" s="748" t="s">
        <v>1122</v>
      </c>
      <c r="L90" s="748" t="s">
        <v>1123</v>
      </c>
      <c r="M90" s="748" t="s">
        <v>1124</v>
      </c>
      <c r="N90" s="748" t="s">
        <v>1125</v>
      </c>
      <c r="O90" s="748" t="s">
        <v>321</v>
      </c>
      <c r="P90" s="748" t="s">
        <v>1126</v>
      </c>
    </row>
    <row r="91" spans="1:16" ht="15.75" x14ac:dyDescent="0.25">
      <c r="A91" s="768" t="str">
        <f>IF(A83="","",$A$11)</f>
        <v/>
      </c>
      <c r="B91" s="780" t="str">
        <f>IF($B$11="","",$B$11)</f>
        <v/>
      </c>
      <c r="C91" s="783"/>
      <c r="D91" s="755"/>
      <c r="E91" s="783"/>
      <c r="F91" s="755"/>
      <c r="G91" s="783"/>
      <c r="H91" s="755"/>
      <c r="I91" s="783"/>
      <c r="J91" s="755"/>
      <c r="K91" s="783"/>
      <c r="L91" s="755"/>
      <c r="M91" s="783"/>
      <c r="N91" s="755"/>
      <c r="O91" s="770">
        <f>SUM(C91:N91)</f>
        <v>0</v>
      </c>
      <c r="P91" s="757">
        <f>O91*$B$3</f>
        <v>0</v>
      </c>
    </row>
    <row r="92" spans="1:16" ht="15.75" x14ac:dyDescent="0.25">
      <c r="A92" s="771" t="str">
        <f t="shared" ref="A92:A94" si="19">IF(A84="","",$A$11)</f>
        <v/>
      </c>
      <c r="B92" s="781" t="str">
        <f>IF($B$12="","",$B$12)</f>
        <v/>
      </c>
      <c r="C92" s="760"/>
      <c r="D92" s="759"/>
      <c r="E92" s="760"/>
      <c r="F92" s="759"/>
      <c r="G92" s="760"/>
      <c r="H92" s="759"/>
      <c r="I92" s="760"/>
      <c r="J92" s="759"/>
      <c r="K92" s="760"/>
      <c r="L92" s="759"/>
      <c r="M92" s="760"/>
      <c r="N92" s="759"/>
      <c r="O92" s="773">
        <f>SUM(C92:N92)</f>
        <v>0</v>
      </c>
      <c r="P92" s="762">
        <f>O92*$B$4</f>
        <v>0</v>
      </c>
    </row>
    <row r="93" spans="1:16" ht="15.75" x14ac:dyDescent="0.25">
      <c r="A93" s="771" t="str">
        <f t="shared" si="19"/>
        <v/>
      </c>
      <c r="B93" s="781" t="str">
        <f>IF($B$13="","",$B$13)</f>
        <v/>
      </c>
      <c r="C93" s="760"/>
      <c r="D93" s="759"/>
      <c r="E93" s="760"/>
      <c r="F93" s="759"/>
      <c r="G93" s="760"/>
      <c r="H93" s="759"/>
      <c r="I93" s="760"/>
      <c r="J93" s="759"/>
      <c r="K93" s="760"/>
      <c r="L93" s="759"/>
      <c r="M93" s="760"/>
      <c r="N93" s="759"/>
      <c r="O93" s="773">
        <f t="shared" ref="O93:O94" si="20">SUM(C93:N93)</f>
        <v>0</v>
      </c>
      <c r="P93" s="762">
        <f>O93*$B$5</f>
        <v>0</v>
      </c>
    </row>
    <row r="94" spans="1:16" ht="15.75" x14ac:dyDescent="0.25">
      <c r="A94" s="774" t="str">
        <f t="shared" si="19"/>
        <v/>
      </c>
      <c r="B94" s="782" t="str">
        <f>IF($B$14="","",$B$14)</f>
        <v/>
      </c>
      <c r="C94" s="765"/>
      <c r="D94" s="764"/>
      <c r="E94" s="765"/>
      <c r="F94" s="764"/>
      <c r="G94" s="765"/>
      <c r="H94" s="764"/>
      <c r="I94" s="765"/>
      <c r="J94" s="764"/>
      <c r="K94" s="765"/>
      <c r="L94" s="764"/>
      <c r="M94" s="765"/>
      <c r="N94" s="764"/>
      <c r="O94" s="776">
        <f t="shared" si="20"/>
        <v>0</v>
      </c>
      <c r="P94" s="767">
        <f>O94*$B$6</f>
        <v>0</v>
      </c>
    </row>
    <row r="95" spans="1:16" ht="15.75" x14ac:dyDescent="0.25">
      <c r="A95" s="1141" t="s">
        <v>321</v>
      </c>
      <c r="B95" s="1142"/>
      <c r="C95" s="1142"/>
      <c r="D95" s="1142"/>
      <c r="E95" s="1142"/>
      <c r="F95" s="1142"/>
      <c r="G95" s="1142"/>
      <c r="H95" s="1142"/>
      <c r="I95" s="1142"/>
      <c r="J95" s="1142"/>
      <c r="K95" s="1142"/>
      <c r="L95" s="1142"/>
      <c r="M95" s="1142"/>
      <c r="N95" s="1143"/>
      <c r="O95" s="766">
        <f>SUM(O91:O94)</f>
        <v>0</v>
      </c>
      <c r="P95" s="767">
        <f>SUM(P91:P94)</f>
        <v>0</v>
      </c>
    </row>
    <row r="96" spans="1:16" ht="15.75" x14ac:dyDescent="0.25">
      <c r="A96" s="1"/>
      <c r="B96" s="1"/>
      <c r="C96" s="1"/>
      <c r="D96" s="1"/>
      <c r="E96" s="1"/>
      <c r="F96" s="1"/>
      <c r="G96" s="1"/>
      <c r="H96" s="1"/>
      <c r="I96" s="1"/>
      <c r="J96" s="1"/>
      <c r="K96" s="1"/>
      <c r="L96" s="1"/>
      <c r="M96" s="1"/>
      <c r="N96" s="1"/>
      <c r="O96" s="1"/>
      <c r="P96" s="1"/>
    </row>
    <row r="97" spans="1:16" ht="15.75" x14ac:dyDescent="0.25">
      <c r="A97" s="1144" t="s">
        <v>1112</v>
      </c>
      <c r="B97" s="1149" t="s">
        <v>1113</v>
      </c>
      <c r="C97" s="1148" t="s">
        <v>380</v>
      </c>
      <c r="D97" s="1148"/>
      <c r="E97" s="1148"/>
      <c r="F97" s="1148"/>
      <c r="G97" s="1148"/>
      <c r="H97" s="1148"/>
      <c r="I97" s="1148"/>
      <c r="J97" s="1148"/>
      <c r="K97" s="1148"/>
      <c r="L97" s="1148"/>
      <c r="M97" s="1148"/>
      <c r="N97" s="1148"/>
      <c r="O97" s="1148"/>
      <c r="P97" s="1148"/>
    </row>
    <row r="98" spans="1:16" ht="15.75" x14ac:dyDescent="0.25">
      <c r="A98" s="1145"/>
      <c r="B98" s="1147"/>
      <c r="C98" s="748" t="s">
        <v>1114</v>
      </c>
      <c r="D98" s="748" t="s">
        <v>1115</v>
      </c>
      <c r="E98" s="748" t="s">
        <v>1116</v>
      </c>
      <c r="F98" s="748" t="s">
        <v>1117</v>
      </c>
      <c r="G98" s="748" t="s">
        <v>1118</v>
      </c>
      <c r="H98" s="748" t="s">
        <v>1119</v>
      </c>
      <c r="I98" s="748" t="s">
        <v>1120</v>
      </c>
      <c r="J98" s="748" t="s">
        <v>1121</v>
      </c>
      <c r="K98" s="748" t="s">
        <v>1122</v>
      </c>
      <c r="L98" s="748" t="s">
        <v>1123</v>
      </c>
      <c r="M98" s="748" t="s">
        <v>1124</v>
      </c>
      <c r="N98" s="748" t="s">
        <v>1125</v>
      </c>
      <c r="O98" s="748" t="s">
        <v>321</v>
      </c>
      <c r="P98" s="748" t="s">
        <v>1126</v>
      </c>
    </row>
    <row r="99" spans="1:16" ht="15.75" x14ac:dyDescent="0.25">
      <c r="A99" s="768" t="str">
        <f>IF(A91="","",$A$11)</f>
        <v/>
      </c>
      <c r="B99" s="780" t="str">
        <f>IF($B$11="","",$B$11)</f>
        <v/>
      </c>
      <c r="C99" s="783"/>
      <c r="D99" s="755"/>
      <c r="E99" s="783"/>
      <c r="F99" s="755"/>
      <c r="G99" s="783"/>
      <c r="H99" s="755"/>
      <c r="I99" s="783"/>
      <c r="J99" s="755"/>
      <c r="K99" s="783"/>
      <c r="L99" s="755"/>
      <c r="M99" s="783"/>
      <c r="N99" s="755"/>
      <c r="O99" s="770">
        <f>SUM(C99:N99)</f>
        <v>0</v>
      </c>
      <c r="P99" s="757">
        <f>O99*$B$3</f>
        <v>0</v>
      </c>
    </row>
    <row r="100" spans="1:16" ht="15.75" x14ac:dyDescent="0.25">
      <c r="A100" s="771" t="str">
        <f t="shared" ref="A100:A102" si="21">IF(A92="","",$A$11)</f>
        <v/>
      </c>
      <c r="B100" s="781" t="str">
        <f>IF($B$12="","",$B$12)</f>
        <v/>
      </c>
      <c r="C100" s="760"/>
      <c r="D100" s="759"/>
      <c r="E100" s="760"/>
      <c r="F100" s="759"/>
      <c r="G100" s="760"/>
      <c r="H100" s="759"/>
      <c r="I100" s="760"/>
      <c r="J100" s="759"/>
      <c r="K100" s="760"/>
      <c r="L100" s="759"/>
      <c r="M100" s="760"/>
      <c r="N100" s="759"/>
      <c r="O100" s="773">
        <f>SUM(C100:N100)</f>
        <v>0</v>
      </c>
      <c r="P100" s="762">
        <f>O100*$B$4</f>
        <v>0</v>
      </c>
    </row>
    <row r="101" spans="1:16" ht="15.75" x14ac:dyDescent="0.25">
      <c r="A101" s="771" t="str">
        <f t="shared" si="21"/>
        <v/>
      </c>
      <c r="B101" s="781" t="str">
        <f>IF($B$13="","",$B$13)</f>
        <v/>
      </c>
      <c r="C101" s="760"/>
      <c r="D101" s="759"/>
      <c r="E101" s="760"/>
      <c r="F101" s="759"/>
      <c r="G101" s="760"/>
      <c r="H101" s="759"/>
      <c r="I101" s="760"/>
      <c r="J101" s="759"/>
      <c r="K101" s="760"/>
      <c r="L101" s="759"/>
      <c r="M101" s="760"/>
      <c r="N101" s="759"/>
      <c r="O101" s="773">
        <f t="shared" ref="O101:O102" si="22">SUM(C101:N101)</f>
        <v>0</v>
      </c>
      <c r="P101" s="762">
        <f>O101*$B$5</f>
        <v>0</v>
      </c>
    </row>
    <row r="102" spans="1:16" ht="15.75" x14ac:dyDescent="0.25">
      <c r="A102" s="774" t="str">
        <f t="shared" si="21"/>
        <v/>
      </c>
      <c r="B102" s="782" t="str">
        <f>IF($B$14="","",$B$14)</f>
        <v/>
      </c>
      <c r="C102" s="765"/>
      <c r="D102" s="764"/>
      <c r="E102" s="765"/>
      <c r="F102" s="764"/>
      <c r="G102" s="765"/>
      <c r="H102" s="764"/>
      <c r="I102" s="765"/>
      <c r="J102" s="764"/>
      <c r="K102" s="765"/>
      <c r="L102" s="764"/>
      <c r="M102" s="765"/>
      <c r="N102" s="764"/>
      <c r="O102" s="776">
        <f t="shared" si="22"/>
        <v>0</v>
      </c>
      <c r="P102" s="767">
        <f>O102*$B$6</f>
        <v>0</v>
      </c>
    </row>
    <row r="103" spans="1:16" ht="15.75" x14ac:dyDescent="0.25">
      <c r="A103" s="1141" t="s">
        <v>321</v>
      </c>
      <c r="B103" s="1142"/>
      <c r="C103" s="1142"/>
      <c r="D103" s="1142"/>
      <c r="E103" s="1142"/>
      <c r="F103" s="1142"/>
      <c r="G103" s="1142"/>
      <c r="H103" s="1142"/>
      <c r="I103" s="1142"/>
      <c r="J103" s="1142"/>
      <c r="K103" s="1142"/>
      <c r="L103" s="1142"/>
      <c r="M103" s="1142"/>
      <c r="N103" s="1143"/>
      <c r="O103" s="766">
        <f>SUM(O99:O102)</f>
        <v>0</v>
      </c>
      <c r="P103" s="767">
        <f>SUM(P99:P102)</f>
        <v>0</v>
      </c>
    </row>
  </sheetData>
  <sheetProtection algorithmName="SHA-512" hashValue="0o7xZaZ0ujSkldHIxMlbOl1VbOHPpKvpncwRniSB1LaXxvYMTlI216qmugD3+Fh4mAnNZ+8spzYnduhLgbgtmQ==" saltValue="d4yBPDShB2ugJsR6rCgvRQ==" spinCount="100000" sheet="1" objects="1" scenarios="1"/>
  <mergeCells count="49">
    <mergeCell ref="A17:A18"/>
    <mergeCell ref="B17:B18"/>
    <mergeCell ref="C17:P17"/>
    <mergeCell ref="A1:B1"/>
    <mergeCell ref="A9:A10"/>
    <mergeCell ref="B9:B10"/>
    <mergeCell ref="C9:P9"/>
    <mergeCell ref="A15:N15"/>
    <mergeCell ref="A49:A50"/>
    <mergeCell ref="B49:B50"/>
    <mergeCell ref="C49:P49"/>
    <mergeCell ref="A23:N23"/>
    <mergeCell ref="A25:A26"/>
    <mergeCell ref="B25:B26"/>
    <mergeCell ref="C25:P25"/>
    <mergeCell ref="A31:N31"/>
    <mergeCell ref="A33:A34"/>
    <mergeCell ref="B33:B34"/>
    <mergeCell ref="C33:P33"/>
    <mergeCell ref="A39:N39"/>
    <mergeCell ref="A41:A42"/>
    <mergeCell ref="B41:B42"/>
    <mergeCell ref="C41:P41"/>
    <mergeCell ref="A47:N47"/>
    <mergeCell ref="A81:A82"/>
    <mergeCell ref="B81:B82"/>
    <mergeCell ref="C81:P81"/>
    <mergeCell ref="A55:N55"/>
    <mergeCell ref="A57:A58"/>
    <mergeCell ref="B57:B58"/>
    <mergeCell ref="C57:P57"/>
    <mergeCell ref="A63:N63"/>
    <mergeCell ref="A65:A66"/>
    <mergeCell ref="B65:B66"/>
    <mergeCell ref="C65:P65"/>
    <mergeCell ref="A71:N71"/>
    <mergeCell ref="A73:A74"/>
    <mergeCell ref="B73:B74"/>
    <mergeCell ref="C73:P73"/>
    <mergeCell ref="A79:N79"/>
    <mergeCell ref="A103:N103"/>
    <mergeCell ref="A87:N87"/>
    <mergeCell ref="A89:A90"/>
    <mergeCell ref="B89:B90"/>
    <mergeCell ref="C89:P89"/>
    <mergeCell ref="A95:N95"/>
    <mergeCell ref="A97:A98"/>
    <mergeCell ref="B97:B98"/>
    <mergeCell ref="C97:P97"/>
  </mergeCells>
  <pageMargins left="0.51181102362204722" right="0.51181102362204722" top="0.78740157480314965" bottom="0.78740157480314965" header="0.31496062992125984" footer="0.31496062992125984"/>
  <pageSetup paperSize="9" scale="57" fitToHeight="0" orientation="landscape" blackAndWhite="1" verticalDpi="599" r:id="rId1"/>
  <headerFooter>
    <oddHeader>&amp;A</oddHead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10"/>
  <sheetViews>
    <sheetView showGridLines="0" view="pageBreakPreview" zoomScale="115" zoomScaleNormal="115" zoomScaleSheetLayoutView="115" workbookViewId="0"/>
  </sheetViews>
  <sheetFormatPr defaultRowHeight="15" x14ac:dyDescent="0.25"/>
  <cols>
    <col min="1" max="1" width="37.85546875" bestFit="1" customWidth="1"/>
    <col min="2" max="2" width="16.85546875" bestFit="1" customWidth="1"/>
    <col min="3" max="3" width="12.7109375" bestFit="1" customWidth="1"/>
    <col min="4" max="4" width="7.5703125" bestFit="1" customWidth="1"/>
    <col min="5" max="5" width="12.7109375" bestFit="1" customWidth="1"/>
    <col min="6" max="6" width="8.85546875" bestFit="1" customWidth="1"/>
    <col min="7" max="7" width="12.7109375" bestFit="1" customWidth="1"/>
    <col min="8" max="8" width="6.42578125" bestFit="1" customWidth="1"/>
    <col min="9" max="9" width="12.7109375" bestFit="1" customWidth="1"/>
  </cols>
  <sheetData>
    <row r="1" spans="1:9" ht="15.75" x14ac:dyDescent="0.25">
      <c r="A1" s="536" t="s">
        <v>574</v>
      </c>
      <c r="B1" s="536"/>
      <c r="C1" s="536"/>
      <c r="D1" s="536"/>
      <c r="E1" s="536"/>
      <c r="F1" s="536"/>
      <c r="G1" s="536"/>
      <c r="H1" s="1"/>
      <c r="I1" s="1"/>
    </row>
    <row r="2" spans="1:9" ht="15.75" x14ac:dyDescent="0.25">
      <c r="A2" s="1039" t="s">
        <v>384</v>
      </c>
      <c r="B2" s="1039" t="s">
        <v>1108</v>
      </c>
      <c r="C2" s="1039" t="s">
        <v>341</v>
      </c>
      <c r="D2" s="1137" t="s">
        <v>1109</v>
      </c>
      <c r="E2" s="1138"/>
      <c r="F2" s="1138"/>
      <c r="G2" s="1139"/>
      <c r="H2" s="1"/>
      <c r="I2" s="1"/>
    </row>
    <row r="3" spans="1:9" ht="15.75" x14ac:dyDescent="0.25">
      <c r="A3" s="1039"/>
      <c r="B3" s="1134"/>
      <c r="C3" s="1134"/>
      <c r="D3" s="744" t="s">
        <v>369</v>
      </c>
      <c r="E3" s="744" t="s">
        <v>370</v>
      </c>
      <c r="F3" s="744" t="s">
        <v>371</v>
      </c>
      <c r="G3" s="744" t="s">
        <v>372</v>
      </c>
      <c r="H3" s="1"/>
      <c r="I3" s="1"/>
    </row>
    <row r="4" spans="1:9" ht="15.75" x14ac:dyDescent="0.25">
      <c r="A4" s="203"/>
      <c r="B4" s="162"/>
      <c r="C4" s="162"/>
      <c r="D4" s="204"/>
      <c r="E4" s="204"/>
      <c r="F4" s="204"/>
      <c r="G4" s="205"/>
      <c r="H4" s="1"/>
      <c r="I4" s="1"/>
    </row>
    <row r="5" spans="1:9" ht="15.75" x14ac:dyDescent="0.25">
      <c r="A5" s="342"/>
      <c r="B5" s="462"/>
      <c r="C5" s="462"/>
      <c r="D5" s="207"/>
      <c r="E5" s="208"/>
      <c r="F5" s="207"/>
      <c r="G5" s="208"/>
      <c r="H5" s="1"/>
      <c r="I5" s="1"/>
    </row>
    <row r="6" spans="1:9" ht="15.75" x14ac:dyDescent="0.25">
      <c r="A6" s="342"/>
      <c r="B6" s="462"/>
      <c r="C6" s="462"/>
      <c r="D6" s="207"/>
      <c r="E6" s="208"/>
      <c r="F6" s="207"/>
      <c r="G6" s="208"/>
      <c r="H6" s="1"/>
      <c r="I6" s="1"/>
    </row>
    <row r="7" spans="1:9" ht="15.75" x14ac:dyDescent="0.25">
      <c r="A7" s="342"/>
      <c r="B7" s="462"/>
      <c r="C7" s="462"/>
      <c r="D7" s="207"/>
      <c r="E7" s="208"/>
      <c r="F7" s="207"/>
      <c r="G7" s="208"/>
      <c r="H7" s="1"/>
      <c r="I7" s="1"/>
    </row>
    <row r="8" spans="1:9" ht="15.75" x14ac:dyDescent="0.25">
      <c r="A8" s="342"/>
      <c r="B8" s="462"/>
      <c r="C8" s="462"/>
      <c r="D8" s="207"/>
      <c r="E8" s="208"/>
      <c r="F8" s="207"/>
      <c r="G8" s="208"/>
      <c r="H8" s="1"/>
      <c r="I8" s="1"/>
    </row>
    <row r="9" spans="1:9" ht="15.75" x14ac:dyDescent="0.25">
      <c r="A9" s="342"/>
      <c r="B9" s="462"/>
      <c r="C9" s="462"/>
      <c r="D9" s="207"/>
      <c r="E9" s="208"/>
      <c r="F9" s="207"/>
      <c r="G9" s="208"/>
      <c r="H9" s="1"/>
      <c r="I9" s="1"/>
    </row>
    <row r="10" spans="1:9" ht="15.75" x14ac:dyDescent="0.25">
      <c r="A10" s="206"/>
      <c r="B10" s="165"/>
      <c r="C10" s="165"/>
      <c r="D10" s="207"/>
      <c r="E10" s="208"/>
      <c r="F10" s="207"/>
      <c r="G10" s="208"/>
      <c r="H10" s="1"/>
      <c r="I10" s="1"/>
    </row>
    <row r="11" spans="1:9" ht="15.75" x14ac:dyDescent="0.25">
      <c r="A11" s="206"/>
      <c r="B11" s="165"/>
      <c r="C11" s="165"/>
      <c r="D11" s="207"/>
      <c r="E11" s="208"/>
      <c r="F11" s="207"/>
      <c r="G11" s="208"/>
      <c r="H11" s="1"/>
      <c r="I11" s="1"/>
    </row>
    <row r="12" spans="1:9" ht="15.75" x14ac:dyDescent="0.25">
      <c r="A12" s="206"/>
      <c r="B12" s="165"/>
      <c r="C12" s="165"/>
      <c r="D12" s="207"/>
      <c r="E12" s="208"/>
      <c r="F12" s="207"/>
      <c r="G12" s="208"/>
      <c r="H12" s="1"/>
      <c r="I12" s="1"/>
    </row>
    <row r="13" spans="1:9" ht="15.75" x14ac:dyDescent="0.25">
      <c r="A13" s="206"/>
      <c r="B13" s="165"/>
      <c r="C13" s="165"/>
      <c r="D13" s="207"/>
      <c r="E13" s="208"/>
      <c r="F13" s="207"/>
      <c r="G13" s="208"/>
      <c r="H13" s="1"/>
      <c r="I13" s="1"/>
    </row>
    <row r="14" spans="1:9" ht="15.75" x14ac:dyDescent="0.25">
      <c r="A14" s="206"/>
      <c r="B14" s="165"/>
      <c r="C14" s="165"/>
      <c r="D14" s="207"/>
      <c r="E14" s="208"/>
      <c r="F14" s="207"/>
      <c r="G14" s="208"/>
      <c r="H14" s="1"/>
      <c r="I14" s="1"/>
    </row>
    <row r="15" spans="1:9" ht="15.75" x14ac:dyDescent="0.25">
      <c r="A15" s="206"/>
      <c r="B15" s="165"/>
      <c r="C15" s="165"/>
      <c r="D15" s="207"/>
      <c r="E15" s="208"/>
      <c r="F15" s="207"/>
      <c r="G15" s="208"/>
      <c r="H15" s="1"/>
      <c r="I15" s="1"/>
    </row>
    <row r="16" spans="1:9" ht="15.75" x14ac:dyDescent="0.25">
      <c r="A16" s="1039" t="s">
        <v>384</v>
      </c>
      <c r="B16" s="1039" t="s">
        <v>1108</v>
      </c>
      <c r="C16" s="1039" t="s">
        <v>341</v>
      </c>
      <c r="D16" s="1137" t="s">
        <v>1109</v>
      </c>
      <c r="E16" s="1138"/>
      <c r="F16" s="1138"/>
      <c r="G16" s="1139"/>
      <c r="H16" s="1"/>
      <c r="I16" s="1"/>
    </row>
    <row r="17" spans="1:9" ht="15.75" x14ac:dyDescent="0.25">
      <c r="A17" s="1134"/>
      <c r="B17" s="1134"/>
      <c r="C17" s="1134"/>
      <c r="D17" s="744" t="s">
        <v>373</v>
      </c>
      <c r="E17" s="744" t="s">
        <v>374</v>
      </c>
      <c r="F17" s="744" t="s">
        <v>375</v>
      </c>
      <c r="G17" s="744" t="s">
        <v>376</v>
      </c>
      <c r="H17" s="1"/>
      <c r="I17" s="1"/>
    </row>
    <row r="18" spans="1:9" ht="15.75" x14ac:dyDescent="0.25">
      <c r="A18" s="245" t="str">
        <f t="shared" ref="A18:C29" si="0">IF(A4="","",A4)</f>
        <v/>
      </c>
      <c r="B18" s="701"/>
      <c r="C18" s="246" t="str">
        <f t="shared" ref="C18:C26" si="1">IF(C4="","",C4)</f>
        <v/>
      </c>
      <c r="D18" s="209"/>
      <c r="E18" s="209"/>
      <c r="F18" s="209"/>
      <c r="G18" s="210"/>
      <c r="H18" s="1"/>
      <c r="I18" s="1"/>
    </row>
    <row r="19" spans="1:9" ht="15.75" x14ac:dyDescent="0.25">
      <c r="A19" s="247" t="str">
        <f t="shared" si="0"/>
        <v/>
      </c>
      <c r="B19" s="340"/>
      <c r="C19" s="248" t="str">
        <f t="shared" si="1"/>
        <v/>
      </c>
      <c r="D19" s="211"/>
      <c r="E19" s="212"/>
      <c r="F19" s="211"/>
      <c r="G19" s="212"/>
      <c r="H19" s="1"/>
      <c r="I19" s="1"/>
    </row>
    <row r="20" spans="1:9" ht="15.75" x14ac:dyDescent="0.25">
      <c r="A20" s="247" t="str">
        <f t="shared" si="0"/>
        <v/>
      </c>
      <c r="B20" s="340"/>
      <c r="C20" s="248" t="str">
        <f t="shared" si="1"/>
        <v/>
      </c>
      <c r="D20" s="211"/>
      <c r="E20" s="212"/>
      <c r="F20" s="211"/>
      <c r="G20" s="212"/>
      <c r="H20" s="1"/>
      <c r="I20" s="1"/>
    </row>
    <row r="21" spans="1:9" ht="15.75" x14ac:dyDescent="0.25">
      <c r="A21" s="247" t="str">
        <f t="shared" si="0"/>
        <v/>
      </c>
      <c r="B21" s="340"/>
      <c r="C21" s="248" t="str">
        <f t="shared" si="1"/>
        <v/>
      </c>
      <c r="D21" s="211"/>
      <c r="E21" s="212"/>
      <c r="F21" s="211"/>
      <c r="G21" s="212"/>
      <c r="H21" s="1"/>
      <c r="I21" s="1"/>
    </row>
    <row r="22" spans="1:9" ht="15.75" x14ac:dyDescent="0.25">
      <c r="A22" s="247" t="str">
        <f t="shared" si="0"/>
        <v/>
      </c>
      <c r="B22" s="340"/>
      <c r="C22" s="248" t="str">
        <f t="shared" si="1"/>
        <v/>
      </c>
      <c r="D22" s="211"/>
      <c r="E22" s="212"/>
      <c r="F22" s="211"/>
      <c r="G22" s="212"/>
      <c r="H22" s="1"/>
      <c r="I22" s="1"/>
    </row>
    <row r="23" spans="1:9" ht="15.75" x14ac:dyDescent="0.25">
      <c r="A23" s="247" t="str">
        <f t="shared" si="0"/>
        <v/>
      </c>
      <c r="B23" s="340"/>
      <c r="C23" s="248" t="str">
        <f t="shared" si="1"/>
        <v/>
      </c>
      <c r="D23" s="211"/>
      <c r="E23" s="212"/>
      <c r="F23" s="211"/>
      <c r="G23" s="212"/>
      <c r="H23" s="1"/>
      <c r="I23" s="1"/>
    </row>
    <row r="24" spans="1:9" ht="15.75" x14ac:dyDescent="0.25">
      <c r="A24" s="247" t="str">
        <f t="shared" si="0"/>
        <v/>
      </c>
      <c r="B24" s="340"/>
      <c r="C24" s="248" t="str">
        <f t="shared" si="1"/>
        <v/>
      </c>
      <c r="D24" s="211"/>
      <c r="E24" s="212"/>
      <c r="F24" s="211"/>
      <c r="G24" s="212"/>
      <c r="H24" s="1"/>
      <c r="I24" s="1"/>
    </row>
    <row r="25" spans="1:9" ht="15.75" x14ac:dyDescent="0.25">
      <c r="A25" s="247" t="str">
        <f t="shared" si="0"/>
        <v/>
      </c>
      <c r="B25" s="340"/>
      <c r="C25" s="248" t="str">
        <f t="shared" si="1"/>
        <v/>
      </c>
      <c r="D25" s="211"/>
      <c r="E25" s="212"/>
      <c r="F25" s="211"/>
      <c r="G25" s="212"/>
      <c r="H25" s="1"/>
      <c r="I25" s="1"/>
    </row>
    <row r="26" spans="1:9" ht="15.75" x14ac:dyDescent="0.25">
      <c r="A26" s="247" t="str">
        <f t="shared" si="0"/>
        <v/>
      </c>
      <c r="B26" s="340"/>
      <c r="C26" s="248" t="str">
        <f t="shared" si="1"/>
        <v/>
      </c>
      <c r="D26" s="211"/>
      <c r="E26" s="212"/>
      <c r="F26" s="211"/>
      <c r="G26" s="212"/>
      <c r="H26" s="1"/>
      <c r="I26" s="1"/>
    </row>
    <row r="27" spans="1:9" ht="15.75" x14ac:dyDescent="0.25">
      <c r="A27" s="247" t="str">
        <f t="shared" si="0"/>
        <v/>
      </c>
      <c r="B27" s="340"/>
      <c r="C27" s="248" t="str">
        <f t="shared" si="0"/>
        <v/>
      </c>
      <c r="D27" s="211"/>
      <c r="E27" s="212"/>
      <c r="F27" s="211"/>
      <c r="G27" s="212"/>
      <c r="H27" s="1"/>
      <c r="I27" s="1"/>
    </row>
    <row r="28" spans="1:9" ht="15.75" x14ac:dyDescent="0.25">
      <c r="A28" s="247" t="str">
        <f t="shared" si="0"/>
        <v/>
      </c>
      <c r="B28" s="340"/>
      <c r="C28" s="248" t="str">
        <f t="shared" si="0"/>
        <v/>
      </c>
      <c r="D28" s="211"/>
      <c r="E28" s="212"/>
      <c r="F28" s="211"/>
      <c r="G28" s="212"/>
      <c r="H28" s="1"/>
      <c r="I28" s="1"/>
    </row>
    <row r="29" spans="1:9" ht="15.75" x14ac:dyDescent="0.25">
      <c r="A29" s="247" t="str">
        <f t="shared" si="0"/>
        <v/>
      </c>
      <c r="B29" s="340"/>
      <c r="C29" s="248" t="str">
        <f t="shared" si="0"/>
        <v/>
      </c>
      <c r="D29" s="211"/>
      <c r="E29" s="212"/>
      <c r="F29" s="211"/>
      <c r="G29" s="212"/>
      <c r="H29" s="1"/>
      <c r="I29" s="1"/>
    </row>
    <row r="30" spans="1:9" ht="15.75" x14ac:dyDescent="0.25">
      <c r="A30" s="1039" t="s">
        <v>384</v>
      </c>
      <c r="B30" s="1039" t="s">
        <v>1108</v>
      </c>
      <c r="C30" s="1039" t="s">
        <v>341</v>
      </c>
      <c r="D30" s="1137" t="s">
        <v>1109</v>
      </c>
      <c r="E30" s="1138"/>
      <c r="F30" s="1138"/>
      <c r="G30" s="1139"/>
      <c r="H30" s="1"/>
      <c r="I30" s="1"/>
    </row>
    <row r="31" spans="1:9" ht="15.75" x14ac:dyDescent="0.25">
      <c r="A31" s="1134"/>
      <c r="B31" s="1134"/>
      <c r="C31" s="1134"/>
      <c r="D31" s="744" t="s">
        <v>377</v>
      </c>
      <c r="E31" s="744" t="s">
        <v>378</v>
      </c>
      <c r="F31" s="744" t="s">
        <v>379</v>
      </c>
      <c r="G31" s="744" t="s">
        <v>380</v>
      </c>
      <c r="H31" s="1"/>
      <c r="I31" s="1"/>
    </row>
    <row r="32" spans="1:9" ht="15.75" x14ac:dyDescent="0.25">
      <c r="A32" s="245" t="str">
        <f>IF(A4="","",A4)</f>
        <v/>
      </c>
      <c r="B32" s="701"/>
      <c r="C32" s="246" t="str">
        <f>IF(C4="","",C4)</f>
        <v/>
      </c>
      <c r="D32" s="209"/>
      <c r="E32" s="209"/>
      <c r="F32" s="209"/>
      <c r="G32" s="210"/>
      <c r="H32" s="1"/>
      <c r="I32" s="1"/>
    </row>
    <row r="33" spans="1:9" ht="15.75" x14ac:dyDescent="0.25">
      <c r="A33" s="247" t="str">
        <f>IF(A5="","",A5)</f>
        <v/>
      </c>
      <c r="B33" s="340"/>
      <c r="C33" s="248" t="str">
        <f>IF(C5="","",C5)</f>
        <v/>
      </c>
      <c r="D33" s="211"/>
      <c r="E33" s="212"/>
      <c r="F33" s="211"/>
      <c r="G33" s="212"/>
      <c r="H33" s="1"/>
      <c r="I33" s="1"/>
    </row>
    <row r="34" spans="1:9" ht="15.75" x14ac:dyDescent="0.25">
      <c r="A34" s="247" t="str">
        <f t="shared" ref="A34:A36" si="2">IF(A6="","",A6)</f>
        <v/>
      </c>
      <c r="B34" s="340"/>
      <c r="C34" s="248" t="str">
        <f t="shared" ref="C34:C35" si="3">IF(C6="","",C6)</f>
        <v/>
      </c>
      <c r="D34" s="211"/>
      <c r="E34" s="212"/>
      <c r="F34" s="211"/>
      <c r="G34" s="212"/>
      <c r="H34" s="1"/>
      <c r="I34" s="1"/>
    </row>
    <row r="35" spans="1:9" ht="15.75" x14ac:dyDescent="0.25">
      <c r="A35" s="247" t="str">
        <f t="shared" si="2"/>
        <v/>
      </c>
      <c r="B35" s="340"/>
      <c r="C35" s="248" t="str">
        <f t="shared" si="3"/>
        <v/>
      </c>
      <c r="D35" s="211"/>
      <c r="E35" s="212"/>
      <c r="F35" s="211"/>
      <c r="G35" s="212"/>
      <c r="H35" s="1"/>
      <c r="I35" s="1"/>
    </row>
    <row r="36" spans="1:9" ht="15.75" x14ac:dyDescent="0.25">
      <c r="A36" s="247" t="str">
        <f t="shared" si="2"/>
        <v/>
      </c>
      <c r="B36" s="340"/>
      <c r="C36" s="248" t="str">
        <f t="shared" ref="C36:C42" si="4">IF(C6="","",C6)</f>
        <v/>
      </c>
      <c r="D36" s="211"/>
      <c r="E36" s="212"/>
      <c r="F36" s="211"/>
      <c r="G36" s="212"/>
      <c r="H36" s="1"/>
      <c r="I36" s="1"/>
    </row>
    <row r="37" spans="1:9" ht="15.75" x14ac:dyDescent="0.25">
      <c r="A37" s="247" t="str">
        <f t="shared" ref="A37:A42" si="5">IF(A7="","",A7)</f>
        <v/>
      </c>
      <c r="B37" s="340"/>
      <c r="C37" s="248" t="str">
        <f t="shared" si="4"/>
        <v/>
      </c>
      <c r="D37" s="211"/>
      <c r="E37" s="212"/>
      <c r="F37" s="211"/>
      <c r="G37" s="212"/>
      <c r="H37" s="1"/>
      <c r="I37" s="1"/>
    </row>
    <row r="38" spans="1:9" ht="15.75" x14ac:dyDescent="0.25">
      <c r="A38" s="247" t="str">
        <f t="shared" si="5"/>
        <v/>
      </c>
      <c r="B38" s="340"/>
      <c r="C38" s="248" t="str">
        <f t="shared" si="4"/>
        <v/>
      </c>
      <c r="D38" s="211"/>
      <c r="E38" s="212"/>
      <c r="F38" s="211"/>
      <c r="G38" s="212"/>
      <c r="H38" s="1"/>
      <c r="I38" s="1"/>
    </row>
    <row r="39" spans="1:9" ht="15.75" x14ac:dyDescent="0.25">
      <c r="A39" s="247" t="str">
        <f t="shared" si="5"/>
        <v/>
      </c>
      <c r="B39" s="340"/>
      <c r="C39" s="248" t="str">
        <f t="shared" si="4"/>
        <v/>
      </c>
      <c r="D39" s="211"/>
      <c r="E39" s="212"/>
      <c r="F39" s="211"/>
      <c r="G39" s="212"/>
      <c r="H39" s="1"/>
      <c r="I39" s="1"/>
    </row>
    <row r="40" spans="1:9" ht="15.75" x14ac:dyDescent="0.25">
      <c r="A40" s="247" t="str">
        <f t="shared" si="5"/>
        <v/>
      </c>
      <c r="B40" s="340"/>
      <c r="C40" s="248" t="str">
        <f t="shared" si="4"/>
        <v/>
      </c>
      <c r="D40" s="211"/>
      <c r="E40" s="212"/>
      <c r="F40" s="211"/>
      <c r="G40" s="212"/>
      <c r="H40" s="1"/>
      <c r="I40" s="1"/>
    </row>
    <row r="41" spans="1:9" ht="15.75" x14ac:dyDescent="0.25">
      <c r="A41" s="247" t="str">
        <f t="shared" si="5"/>
        <v/>
      </c>
      <c r="B41" s="340"/>
      <c r="C41" s="248" t="str">
        <f t="shared" si="4"/>
        <v/>
      </c>
      <c r="D41" s="211"/>
      <c r="E41" s="212"/>
      <c r="F41" s="211"/>
      <c r="G41" s="212"/>
      <c r="H41" s="1"/>
      <c r="I41" s="1"/>
    </row>
    <row r="42" spans="1:9" ht="15.75" x14ac:dyDescent="0.25">
      <c r="A42" s="247" t="str">
        <f t="shared" si="5"/>
        <v/>
      </c>
      <c r="B42" s="340"/>
      <c r="C42" s="248" t="str">
        <f t="shared" si="4"/>
        <v/>
      </c>
      <c r="D42" s="211"/>
      <c r="E42" s="212"/>
      <c r="F42" s="211"/>
      <c r="G42" s="212"/>
      <c r="H42" s="1"/>
      <c r="I42" s="1"/>
    </row>
    <row r="43" spans="1:9" ht="15.75" x14ac:dyDescent="0.25">
      <c r="A43" s="249" t="str">
        <f t="shared" ref="A43:C43" si="6">IF(A15="","",A15)</f>
        <v/>
      </c>
      <c r="B43" s="702"/>
      <c r="C43" s="250" t="str">
        <f t="shared" si="6"/>
        <v/>
      </c>
      <c r="D43" s="213"/>
      <c r="E43" s="214"/>
      <c r="F43" s="213"/>
      <c r="G43" s="214"/>
      <c r="H43" s="1"/>
      <c r="I43" s="1"/>
    </row>
    <row r="44" spans="1:9" ht="15.75" x14ac:dyDescent="0.25">
      <c r="A44" s="1"/>
      <c r="B44" s="1"/>
      <c r="C44" s="1"/>
      <c r="D44" s="1"/>
      <c r="E44" s="1"/>
      <c r="F44" s="1"/>
      <c r="G44" s="1"/>
      <c r="H44" s="1"/>
      <c r="I44" s="1"/>
    </row>
    <row r="45" spans="1:9" ht="15.75" x14ac:dyDescent="0.25">
      <c r="A45" s="1140" t="s">
        <v>573</v>
      </c>
      <c r="B45" s="1140"/>
      <c r="C45" s="1"/>
      <c r="D45" s="1"/>
      <c r="E45" s="1"/>
      <c r="F45" s="3"/>
      <c r="G45" s="3"/>
      <c r="H45" s="1"/>
      <c r="I45" s="1"/>
    </row>
    <row r="46" spans="1:9" ht="15.75" x14ac:dyDescent="0.25">
      <c r="A46" s="515" t="s">
        <v>384</v>
      </c>
      <c r="B46" s="744" t="s">
        <v>385</v>
      </c>
      <c r="C46" s="1"/>
      <c r="D46" s="1"/>
      <c r="E46" s="1"/>
      <c r="F46" s="3"/>
      <c r="G46" s="3"/>
      <c r="H46" s="1"/>
      <c r="I46" s="1"/>
    </row>
    <row r="47" spans="1:9" ht="15.75" x14ac:dyDescent="0.25">
      <c r="A47" s="528" t="str">
        <f>IF(A4="","",CONCATENATE(A4," ","(",C4,")"))</f>
        <v/>
      </c>
      <c r="B47" s="417"/>
      <c r="C47" s="1"/>
      <c r="D47" s="1"/>
      <c r="E47" s="1"/>
      <c r="F47" s="1"/>
      <c r="G47" s="3"/>
      <c r="H47" s="1"/>
      <c r="I47" s="1"/>
    </row>
    <row r="48" spans="1:9" ht="15.75" x14ac:dyDescent="0.25">
      <c r="A48" s="529" t="str">
        <f t="shared" ref="A48:A58" si="7">IF(A5="","",CONCATENATE(A5," ","(",C5,")"))</f>
        <v/>
      </c>
      <c r="B48" s="417"/>
      <c r="C48" s="1"/>
      <c r="D48" s="1"/>
      <c r="E48" s="1"/>
      <c r="F48" s="1"/>
      <c r="G48" s="3"/>
      <c r="H48" s="1"/>
      <c r="I48" s="1"/>
    </row>
    <row r="49" spans="1:9" ht="15.75" x14ac:dyDescent="0.25">
      <c r="A49" s="529" t="str">
        <f t="shared" si="7"/>
        <v/>
      </c>
      <c r="B49" s="417"/>
      <c r="C49" s="1"/>
      <c r="D49" s="1"/>
      <c r="E49" s="1"/>
      <c r="F49" s="1"/>
      <c r="G49" s="3"/>
      <c r="H49" s="1"/>
      <c r="I49" s="1"/>
    </row>
    <row r="50" spans="1:9" ht="15.75" x14ac:dyDescent="0.25">
      <c r="A50" s="529" t="str">
        <f t="shared" si="7"/>
        <v/>
      </c>
      <c r="B50" s="417"/>
      <c r="C50" s="1"/>
      <c r="D50" s="1"/>
      <c r="E50" s="1"/>
      <c r="F50" s="1"/>
      <c r="G50" s="3"/>
      <c r="H50" s="1"/>
      <c r="I50" s="1"/>
    </row>
    <row r="51" spans="1:9" ht="15.75" x14ac:dyDescent="0.25">
      <c r="A51" s="529" t="str">
        <f t="shared" si="7"/>
        <v/>
      </c>
      <c r="B51" s="417"/>
      <c r="C51" s="1"/>
      <c r="D51" s="1"/>
      <c r="E51" s="1"/>
      <c r="F51" s="1"/>
      <c r="G51" s="3"/>
      <c r="H51" s="1"/>
      <c r="I51" s="1"/>
    </row>
    <row r="52" spans="1:9" ht="15.75" x14ac:dyDescent="0.25">
      <c r="A52" s="529" t="str">
        <f t="shared" si="7"/>
        <v/>
      </c>
      <c r="B52" s="417"/>
      <c r="C52" s="1"/>
      <c r="D52" s="1"/>
      <c r="E52" s="1"/>
      <c r="F52" s="1"/>
      <c r="G52" s="3"/>
      <c r="H52" s="1"/>
      <c r="I52" s="1"/>
    </row>
    <row r="53" spans="1:9" ht="15.75" x14ac:dyDescent="0.25">
      <c r="A53" s="529" t="str">
        <f t="shared" si="7"/>
        <v/>
      </c>
      <c r="B53" s="417"/>
      <c r="C53" s="1"/>
      <c r="D53" s="1"/>
      <c r="E53" s="1"/>
      <c r="F53" s="1"/>
      <c r="G53" s="3"/>
      <c r="H53" s="1"/>
      <c r="I53" s="1"/>
    </row>
    <row r="54" spans="1:9" ht="15.75" x14ac:dyDescent="0.25">
      <c r="A54" s="529" t="str">
        <f t="shared" si="7"/>
        <v/>
      </c>
      <c r="B54" s="417"/>
      <c r="C54" s="1"/>
      <c r="D54" s="1"/>
      <c r="E54" s="1"/>
      <c r="F54" s="1"/>
      <c r="G54" s="3"/>
      <c r="H54" s="1"/>
      <c r="I54" s="1"/>
    </row>
    <row r="55" spans="1:9" ht="15.75" x14ac:dyDescent="0.25">
      <c r="A55" s="529" t="str">
        <f t="shared" si="7"/>
        <v/>
      </c>
      <c r="B55" s="417"/>
      <c r="C55" s="1"/>
      <c r="D55" s="1"/>
      <c r="E55" s="1"/>
      <c r="F55" s="1"/>
      <c r="G55" s="3"/>
      <c r="H55" s="1"/>
      <c r="I55" s="1"/>
    </row>
    <row r="56" spans="1:9" ht="15.75" x14ac:dyDescent="0.25">
      <c r="A56" s="529" t="str">
        <f t="shared" si="7"/>
        <v/>
      </c>
      <c r="B56" s="417"/>
      <c r="C56" s="1"/>
      <c r="D56" s="1"/>
      <c r="E56" s="1"/>
      <c r="F56" s="1"/>
      <c r="G56" s="3"/>
      <c r="H56" s="1"/>
      <c r="I56" s="1"/>
    </row>
    <row r="57" spans="1:9" ht="15.75" x14ac:dyDescent="0.25">
      <c r="A57" s="529" t="str">
        <f t="shared" si="7"/>
        <v/>
      </c>
      <c r="B57" s="417"/>
      <c r="C57" s="1"/>
      <c r="D57" s="1"/>
      <c r="E57" s="1"/>
      <c r="F57" s="1"/>
      <c r="G57" s="3"/>
      <c r="H57" s="1"/>
      <c r="I57" s="1"/>
    </row>
    <row r="58" spans="1:9" ht="15.75" x14ac:dyDescent="0.25">
      <c r="A58" s="530" t="str">
        <f t="shared" si="7"/>
        <v/>
      </c>
      <c r="B58" s="452"/>
      <c r="C58" s="1"/>
      <c r="D58" s="1"/>
      <c r="E58" s="1"/>
      <c r="F58" s="1"/>
      <c r="G58" s="3"/>
      <c r="H58" s="1"/>
      <c r="I58" s="1"/>
    </row>
    <row r="59" spans="1:9" ht="15.75" x14ac:dyDescent="0.25">
      <c r="A59" s="1"/>
      <c r="B59" s="1"/>
      <c r="C59" s="1"/>
      <c r="D59" s="1"/>
      <c r="E59" s="1"/>
      <c r="F59" s="1"/>
      <c r="G59" s="1"/>
      <c r="H59" s="1"/>
      <c r="I59" s="1"/>
    </row>
    <row r="60" spans="1:9" ht="15.75" x14ac:dyDescent="0.25">
      <c r="A60" s="135" t="s">
        <v>843</v>
      </c>
      <c r="B60" s="1"/>
      <c r="C60" s="1"/>
      <c r="D60" s="1"/>
      <c r="E60" s="1"/>
      <c r="F60" s="1"/>
      <c r="G60" s="1"/>
      <c r="H60" s="1"/>
      <c r="I60" s="1"/>
    </row>
    <row r="61" spans="1:9" ht="15.75" x14ac:dyDescent="0.25">
      <c r="A61" s="1134" t="s">
        <v>381</v>
      </c>
      <c r="B61" s="1137" t="s">
        <v>383</v>
      </c>
      <c r="C61" s="1138"/>
      <c r="D61" s="1138"/>
      <c r="E61" s="1138"/>
      <c r="F61" s="1138"/>
      <c r="G61" s="1138"/>
      <c r="H61" s="1138"/>
      <c r="I61" s="1139"/>
    </row>
    <row r="62" spans="1:9" ht="15.75" x14ac:dyDescent="0.25">
      <c r="A62" s="1135"/>
      <c r="B62" s="1137" t="s">
        <v>369</v>
      </c>
      <c r="C62" s="1139"/>
      <c r="D62" s="1137" t="s">
        <v>370</v>
      </c>
      <c r="E62" s="1139"/>
      <c r="F62" s="1137" t="s">
        <v>371</v>
      </c>
      <c r="G62" s="1139"/>
      <c r="H62" s="1137" t="s">
        <v>372</v>
      </c>
      <c r="I62" s="1139"/>
    </row>
    <row r="63" spans="1:9" ht="15.75" x14ac:dyDescent="0.25">
      <c r="A63" s="1136"/>
      <c r="B63" s="745" t="s">
        <v>829</v>
      </c>
      <c r="C63" s="746" t="s">
        <v>318</v>
      </c>
      <c r="D63" s="745" t="s">
        <v>829</v>
      </c>
      <c r="E63" s="746" t="s">
        <v>318</v>
      </c>
      <c r="F63" s="745" t="s">
        <v>829</v>
      </c>
      <c r="G63" s="746" t="s">
        <v>318</v>
      </c>
      <c r="H63" s="745" t="s">
        <v>829</v>
      </c>
      <c r="I63" s="747" t="s">
        <v>318</v>
      </c>
    </row>
    <row r="64" spans="1:9" x14ac:dyDescent="0.25">
      <c r="A64" s="41" t="str">
        <f>A47</f>
        <v/>
      </c>
      <c r="B64" s="531" t="str">
        <f>IF(A4="","",B4*D4)</f>
        <v/>
      </c>
      <c r="C64" s="430" t="str">
        <f>IF(A4="","",B64*B47)</f>
        <v/>
      </c>
      <c r="D64" s="531" t="str">
        <f>IF(A4="","",B4*E4)</f>
        <v/>
      </c>
      <c r="E64" s="430" t="str">
        <f>IF(A4="","",D64*B47)</f>
        <v/>
      </c>
      <c r="F64" s="531" t="str">
        <f>IF(A4="","",B4*F4)</f>
        <v/>
      </c>
      <c r="G64" s="431" t="str">
        <f>IF(A4="","",F64*B47)</f>
        <v/>
      </c>
      <c r="H64" s="534" t="str">
        <f>IF(A4="","",B4*G4)</f>
        <v/>
      </c>
      <c r="I64" s="431" t="str">
        <f>IF(A4="","",H64*B47)</f>
        <v/>
      </c>
    </row>
    <row r="65" spans="1:9" x14ac:dyDescent="0.25">
      <c r="A65" s="42" t="str">
        <f>A48</f>
        <v/>
      </c>
      <c r="B65" s="532" t="str">
        <f t="shared" ref="B65:B75" si="8">IF(A5="","",B5*D5)</f>
        <v/>
      </c>
      <c r="C65" s="497" t="str">
        <f t="shared" ref="C65:C75" si="9">IF(A5="","",B65*B48)</f>
        <v/>
      </c>
      <c r="D65" s="533" t="str">
        <f t="shared" ref="D65:D75" si="10">IF(A5="","",B5*E5)</f>
        <v/>
      </c>
      <c r="E65" s="65" t="str">
        <f t="shared" ref="E65:E75" si="11">IF(A5="","",D65*B48)</f>
        <v/>
      </c>
      <c r="F65" s="533" t="str">
        <f t="shared" ref="F65:F75" si="12">IF(A5="","",B5*F5)</f>
        <v/>
      </c>
      <c r="G65" s="64" t="str">
        <f t="shared" ref="G65:G75" si="13">IF(A5="","",F65*B48)</f>
        <v/>
      </c>
      <c r="H65" s="535" t="str">
        <f t="shared" ref="H65:H75" si="14">IF(A5="","",B5*G5)</f>
        <v/>
      </c>
      <c r="I65" s="64" t="str">
        <f t="shared" ref="I65:I75" si="15">IF(A5="","",H65*B48)</f>
        <v/>
      </c>
    </row>
    <row r="66" spans="1:9" x14ac:dyDescent="0.25">
      <c r="A66" s="42" t="str">
        <f t="shared" ref="A66:A75" si="16">A49</f>
        <v/>
      </c>
      <c r="B66" s="533" t="str">
        <f t="shared" si="8"/>
        <v/>
      </c>
      <c r="C66" s="65" t="str">
        <f t="shared" si="9"/>
        <v/>
      </c>
      <c r="D66" s="533" t="str">
        <f t="shared" si="10"/>
        <v/>
      </c>
      <c r="E66" s="65" t="str">
        <f t="shared" si="11"/>
        <v/>
      </c>
      <c r="F66" s="533" t="str">
        <f t="shared" si="12"/>
        <v/>
      </c>
      <c r="G66" s="64" t="str">
        <f t="shared" si="13"/>
        <v/>
      </c>
      <c r="H66" s="535" t="str">
        <f t="shared" si="14"/>
        <v/>
      </c>
      <c r="I66" s="64" t="str">
        <f t="shared" si="15"/>
        <v/>
      </c>
    </row>
    <row r="67" spans="1:9" x14ac:dyDescent="0.25">
      <c r="A67" s="42" t="str">
        <f t="shared" si="16"/>
        <v/>
      </c>
      <c r="B67" s="533" t="str">
        <f t="shared" si="8"/>
        <v/>
      </c>
      <c r="C67" s="65" t="str">
        <f t="shared" si="9"/>
        <v/>
      </c>
      <c r="D67" s="533" t="str">
        <f t="shared" si="10"/>
        <v/>
      </c>
      <c r="E67" s="65" t="str">
        <f t="shared" si="11"/>
        <v/>
      </c>
      <c r="F67" s="533" t="str">
        <f t="shared" si="12"/>
        <v/>
      </c>
      <c r="G67" s="64" t="str">
        <f t="shared" si="13"/>
        <v/>
      </c>
      <c r="H67" s="535" t="str">
        <f t="shared" si="14"/>
        <v/>
      </c>
      <c r="I67" s="64" t="str">
        <f t="shared" si="15"/>
        <v/>
      </c>
    </row>
    <row r="68" spans="1:9" x14ac:dyDescent="0.25">
      <c r="A68" s="42" t="str">
        <f t="shared" si="16"/>
        <v/>
      </c>
      <c r="B68" s="533" t="str">
        <f t="shared" si="8"/>
        <v/>
      </c>
      <c r="C68" s="65" t="str">
        <f t="shared" si="9"/>
        <v/>
      </c>
      <c r="D68" s="533" t="str">
        <f t="shared" si="10"/>
        <v/>
      </c>
      <c r="E68" s="65" t="str">
        <f t="shared" si="11"/>
        <v/>
      </c>
      <c r="F68" s="533" t="str">
        <f t="shared" si="12"/>
        <v/>
      </c>
      <c r="G68" s="64" t="str">
        <f t="shared" si="13"/>
        <v/>
      </c>
      <c r="H68" s="535" t="str">
        <f t="shared" si="14"/>
        <v/>
      </c>
      <c r="I68" s="64" t="str">
        <f t="shared" si="15"/>
        <v/>
      </c>
    </row>
    <row r="69" spans="1:9" x14ac:dyDescent="0.25">
      <c r="A69" s="42" t="str">
        <f t="shared" si="16"/>
        <v/>
      </c>
      <c r="B69" s="533" t="str">
        <f t="shared" si="8"/>
        <v/>
      </c>
      <c r="C69" s="65" t="str">
        <f t="shared" si="9"/>
        <v/>
      </c>
      <c r="D69" s="533" t="str">
        <f t="shared" si="10"/>
        <v/>
      </c>
      <c r="E69" s="65" t="str">
        <f t="shared" si="11"/>
        <v/>
      </c>
      <c r="F69" s="533" t="str">
        <f t="shared" si="12"/>
        <v/>
      </c>
      <c r="G69" s="64" t="str">
        <f t="shared" si="13"/>
        <v/>
      </c>
      <c r="H69" s="535" t="str">
        <f t="shared" si="14"/>
        <v/>
      </c>
      <c r="I69" s="64" t="str">
        <f t="shared" si="15"/>
        <v/>
      </c>
    </row>
    <row r="70" spans="1:9" x14ac:dyDescent="0.25">
      <c r="A70" s="42" t="str">
        <f t="shared" si="16"/>
        <v/>
      </c>
      <c r="B70" s="533" t="str">
        <f t="shared" si="8"/>
        <v/>
      </c>
      <c r="C70" s="65" t="str">
        <f t="shared" si="9"/>
        <v/>
      </c>
      <c r="D70" s="533" t="str">
        <f t="shared" si="10"/>
        <v/>
      </c>
      <c r="E70" s="65" t="str">
        <f t="shared" si="11"/>
        <v/>
      </c>
      <c r="F70" s="533" t="str">
        <f t="shared" si="12"/>
        <v/>
      </c>
      <c r="G70" s="64" t="str">
        <f t="shared" si="13"/>
        <v/>
      </c>
      <c r="H70" s="535" t="str">
        <f t="shared" si="14"/>
        <v/>
      </c>
      <c r="I70" s="64" t="str">
        <f t="shared" si="15"/>
        <v/>
      </c>
    </row>
    <row r="71" spans="1:9" x14ac:dyDescent="0.25">
      <c r="A71" s="42" t="str">
        <f t="shared" si="16"/>
        <v/>
      </c>
      <c r="B71" s="533" t="str">
        <f t="shared" si="8"/>
        <v/>
      </c>
      <c r="C71" s="65" t="str">
        <f t="shared" si="9"/>
        <v/>
      </c>
      <c r="D71" s="533" t="str">
        <f t="shared" si="10"/>
        <v/>
      </c>
      <c r="E71" s="65" t="str">
        <f t="shared" si="11"/>
        <v/>
      </c>
      <c r="F71" s="533" t="str">
        <f t="shared" si="12"/>
        <v/>
      </c>
      <c r="G71" s="64" t="str">
        <f t="shared" si="13"/>
        <v/>
      </c>
      <c r="H71" s="535" t="str">
        <f t="shared" si="14"/>
        <v/>
      </c>
      <c r="I71" s="64" t="str">
        <f t="shared" si="15"/>
        <v/>
      </c>
    </row>
    <row r="72" spans="1:9" x14ac:dyDescent="0.25">
      <c r="A72" s="42" t="str">
        <f t="shared" si="16"/>
        <v/>
      </c>
      <c r="B72" s="533" t="str">
        <f t="shared" si="8"/>
        <v/>
      </c>
      <c r="C72" s="65" t="str">
        <f t="shared" si="9"/>
        <v/>
      </c>
      <c r="D72" s="533" t="str">
        <f t="shared" si="10"/>
        <v/>
      </c>
      <c r="E72" s="65" t="str">
        <f t="shared" si="11"/>
        <v/>
      </c>
      <c r="F72" s="533" t="str">
        <f t="shared" si="12"/>
        <v/>
      </c>
      <c r="G72" s="64" t="str">
        <f t="shared" si="13"/>
        <v/>
      </c>
      <c r="H72" s="535" t="str">
        <f t="shared" si="14"/>
        <v/>
      </c>
      <c r="I72" s="64" t="str">
        <f t="shared" si="15"/>
        <v/>
      </c>
    </row>
    <row r="73" spans="1:9" x14ac:dyDescent="0.25">
      <c r="A73" s="42" t="str">
        <f t="shared" si="16"/>
        <v/>
      </c>
      <c r="B73" s="533" t="str">
        <f t="shared" si="8"/>
        <v/>
      </c>
      <c r="C73" s="65" t="str">
        <f t="shared" si="9"/>
        <v/>
      </c>
      <c r="D73" s="533" t="str">
        <f t="shared" si="10"/>
        <v/>
      </c>
      <c r="E73" s="65" t="str">
        <f t="shared" si="11"/>
        <v/>
      </c>
      <c r="F73" s="533" t="str">
        <f t="shared" si="12"/>
        <v/>
      </c>
      <c r="G73" s="64" t="str">
        <f t="shared" si="13"/>
        <v/>
      </c>
      <c r="H73" s="535" t="str">
        <f t="shared" si="14"/>
        <v/>
      </c>
      <c r="I73" s="64" t="str">
        <f t="shared" si="15"/>
        <v/>
      </c>
    </row>
    <row r="74" spans="1:9" x14ac:dyDescent="0.25">
      <c r="A74" s="42" t="str">
        <f t="shared" si="16"/>
        <v/>
      </c>
      <c r="B74" s="533" t="str">
        <f t="shared" si="8"/>
        <v/>
      </c>
      <c r="C74" s="65" t="str">
        <f t="shared" si="9"/>
        <v/>
      </c>
      <c r="D74" s="533" t="str">
        <f t="shared" si="10"/>
        <v/>
      </c>
      <c r="E74" s="65" t="str">
        <f t="shared" si="11"/>
        <v/>
      </c>
      <c r="F74" s="533" t="str">
        <f t="shared" si="12"/>
        <v/>
      </c>
      <c r="G74" s="64" t="str">
        <f t="shared" si="13"/>
        <v/>
      </c>
      <c r="H74" s="535" t="str">
        <f t="shared" si="14"/>
        <v/>
      </c>
      <c r="I74" s="64" t="str">
        <f t="shared" si="15"/>
        <v/>
      </c>
    </row>
    <row r="75" spans="1:9" x14ac:dyDescent="0.25">
      <c r="A75" s="42" t="str">
        <f t="shared" si="16"/>
        <v/>
      </c>
      <c r="B75" s="533" t="str">
        <f t="shared" si="8"/>
        <v/>
      </c>
      <c r="C75" s="65" t="str">
        <f t="shared" si="9"/>
        <v/>
      </c>
      <c r="D75" s="533" t="str">
        <f t="shared" si="10"/>
        <v/>
      </c>
      <c r="E75" s="65" t="str">
        <f t="shared" si="11"/>
        <v/>
      </c>
      <c r="F75" s="533" t="str">
        <f t="shared" si="12"/>
        <v/>
      </c>
      <c r="G75" s="64" t="str">
        <f t="shared" si="13"/>
        <v/>
      </c>
      <c r="H75" s="535" t="str">
        <f t="shared" si="14"/>
        <v/>
      </c>
      <c r="I75" s="64" t="str">
        <f t="shared" si="15"/>
        <v/>
      </c>
    </row>
    <row r="76" spans="1:9" ht="15.75" x14ac:dyDescent="0.25">
      <c r="A76" s="404" t="s">
        <v>321</v>
      </c>
      <c r="B76" s="646"/>
      <c r="C76" s="934">
        <f>SUM(C64:C75)</f>
        <v>0</v>
      </c>
      <c r="D76" s="935"/>
      <c r="E76" s="934">
        <f>SUM(E64:E75)</f>
        <v>0</v>
      </c>
      <c r="F76" s="935"/>
      <c r="G76" s="934">
        <f>SUM(G64:G75)</f>
        <v>0</v>
      </c>
      <c r="H76" s="935"/>
      <c r="I76" s="934">
        <f>SUM(I64:I75)</f>
        <v>0</v>
      </c>
    </row>
    <row r="78" spans="1:9" ht="15.75" x14ac:dyDescent="0.25">
      <c r="A78" s="1134" t="s">
        <v>381</v>
      </c>
      <c r="B78" s="1137" t="s">
        <v>383</v>
      </c>
      <c r="C78" s="1138"/>
      <c r="D78" s="1138"/>
      <c r="E78" s="1138"/>
      <c r="F78" s="1138"/>
      <c r="G78" s="1138"/>
      <c r="H78" s="1138"/>
      <c r="I78" s="1139"/>
    </row>
    <row r="79" spans="1:9" ht="15.75" x14ac:dyDescent="0.25">
      <c r="A79" s="1135"/>
      <c r="B79" s="1137" t="s">
        <v>373</v>
      </c>
      <c r="C79" s="1139"/>
      <c r="D79" s="1137" t="s">
        <v>374</v>
      </c>
      <c r="E79" s="1139"/>
      <c r="F79" s="1137" t="s">
        <v>375</v>
      </c>
      <c r="G79" s="1139"/>
      <c r="H79" s="1137" t="s">
        <v>376</v>
      </c>
      <c r="I79" s="1139"/>
    </row>
    <row r="80" spans="1:9" ht="15.75" x14ac:dyDescent="0.25">
      <c r="A80" s="1136"/>
      <c r="B80" s="745" t="s">
        <v>829</v>
      </c>
      <c r="C80" s="746" t="s">
        <v>318</v>
      </c>
      <c r="D80" s="745" t="s">
        <v>829</v>
      </c>
      <c r="E80" s="746" t="s">
        <v>318</v>
      </c>
      <c r="F80" s="745" t="s">
        <v>829</v>
      </c>
      <c r="G80" s="746" t="s">
        <v>318</v>
      </c>
      <c r="H80" s="745" t="s">
        <v>829</v>
      </c>
      <c r="I80" s="747" t="s">
        <v>318</v>
      </c>
    </row>
    <row r="81" spans="1:9" x14ac:dyDescent="0.25">
      <c r="A81" s="41" t="str">
        <f t="shared" ref="A81:A92" si="17">A47</f>
        <v/>
      </c>
      <c r="B81" s="531" t="str">
        <f>IF(A18="","",B18*D18)</f>
        <v/>
      </c>
      <c r="C81" s="430" t="str">
        <f>IF(A18="","",B81*B47)</f>
        <v/>
      </c>
      <c r="D81" s="531" t="str">
        <f>IF(A18="","",B18*E18)</f>
        <v/>
      </c>
      <c r="E81" s="430" t="str">
        <f>IF(A18="","",D81*B47)</f>
        <v/>
      </c>
      <c r="F81" s="531" t="str">
        <f>IF(A18="","",B18*F18)</f>
        <v/>
      </c>
      <c r="G81" s="431" t="str">
        <f>IF(A18="","",F81*B47)</f>
        <v/>
      </c>
      <c r="H81" s="534" t="str">
        <f>IF(A18="","",B18*G18)</f>
        <v/>
      </c>
      <c r="I81" s="431" t="str">
        <f>IF(A18="","",H81*B47)</f>
        <v/>
      </c>
    </row>
    <row r="82" spans="1:9" x14ac:dyDescent="0.25">
      <c r="A82" s="42" t="str">
        <f t="shared" si="17"/>
        <v/>
      </c>
      <c r="B82" s="533" t="str">
        <f t="shared" ref="B82:B92" si="18">IF(A19="","",B19*D19)</f>
        <v/>
      </c>
      <c r="C82" s="65" t="str">
        <f t="shared" ref="C82:C92" si="19">IF(A19="","",B82*B48)</f>
        <v/>
      </c>
      <c r="D82" s="533" t="str">
        <f t="shared" ref="D82:D92" si="20">IF(A19="","",B19*E19)</f>
        <v/>
      </c>
      <c r="E82" s="65" t="str">
        <f t="shared" ref="E82:E92" si="21">IF(A19="","",D82*B48)</f>
        <v/>
      </c>
      <c r="F82" s="533" t="str">
        <f t="shared" ref="F82:F92" si="22">IF(A19="","",B19*F19)</f>
        <v/>
      </c>
      <c r="G82" s="64" t="str">
        <f t="shared" ref="G82:G92" si="23">IF(A19="","",F82*B48)</f>
        <v/>
      </c>
      <c r="H82" s="535" t="str">
        <f t="shared" ref="H82:H92" si="24">IF(A19="","",B19*G19)</f>
        <v/>
      </c>
      <c r="I82" s="64" t="str">
        <f t="shared" ref="I82:I92" si="25">IF(A19="","",H82*B48)</f>
        <v/>
      </c>
    </row>
    <row r="83" spans="1:9" x14ac:dyDescent="0.25">
      <c r="A83" s="42" t="str">
        <f t="shared" si="17"/>
        <v/>
      </c>
      <c r="B83" s="533" t="str">
        <f t="shared" si="18"/>
        <v/>
      </c>
      <c r="C83" s="65" t="str">
        <f t="shared" si="19"/>
        <v/>
      </c>
      <c r="D83" s="533" t="str">
        <f t="shared" si="20"/>
        <v/>
      </c>
      <c r="E83" s="65" t="str">
        <f t="shared" si="21"/>
        <v/>
      </c>
      <c r="F83" s="533" t="str">
        <f t="shared" si="22"/>
        <v/>
      </c>
      <c r="G83" s="64" t="str">
        <f t="shared" si="23"/>
        <v/>
      </c>
      <c r="H83" s="535" t="str">
        <f t="shared" si="24"/>
        <v/>
      </c>
      <c r="I83" s="64" t="str">
        <f t="shared" si="25"/>
        <v/>
      </c>
    </row>
    <row r="84" spans="1:9" x14ac:dyDescent="0.25">
      <c r="A84" s="42" t="str">
        <f t="shared" si="17"/>
        <v/>
      </c>
      <c r="B84" s="533" t="str">
        <f t="shared" si="18"/>
        <v/>
      </c>
      <c r="C84" s="65" t="str">
        <f t="shared" si="19"/>
        <v/>
      </c>
      <c r="D84" s="533" t="str">
        <f t="shared" si="20"/>
        <v/>
      </c>
      <c r="E84" s="65" t="str">
        <f t="shared" si="21"/>
        <v/>
      </c>
      <c r="F84" s="533" t="str">
        <f t="shared" si="22"/>
        <v/>
      </c>
      <c r="G84" s="64" t="str">
        <f t="shared" si="23"/>
        <v/>
      </c>
      <c r="H84" s="535" t="str">
        <f t="shared" si="24"/>
        <v/>
      </c>
      <c r="I84" s="64" t="str">
        <f t="shared" si="25"/>
        <v/>
      </c>
    </row>
    <row r="85" spans="1:9" x14ac:dyDescent="0.25">
      <c r="A85" s="42" t="str">
        <f t="shared" si="17"/>
        <v/>
      </c>
      <c r="B85" s="533" t="str">
        <f t="shared" si="18"/>
        <v/>
      </c>
      <c r="C85" s="65" t="str">
        <f t="shared" si="19"/>
        <v/>
      </c>
      <c r="D85" s="533" t="str">
        <f t="shared" si="20"/>
        <v/>
      </c>
      <c r="E85" s="65" t="str">
        <f t="shared" si="21"/>
        <v/>
      </c>
      <c r="F85" s="533" t="str">
        <f t="shared" si="22"/>
        <v/>
      </c>
      <c r="G85" s="64" t="str">
        <f t="shared" si="23"/>
        <v/>
      </c>
      <c r="H85" s="535" t="str">
        <f t="shared" si="24"/>
        <v/>
      </c>
      <c r="I85" s="64" t="str">
        <f t="shared" si="25"/>
        <v/>
      </c>
    </row>
    <row r="86" spans="1:9" x14ac:dyDescent="0.25">
      <c r="A86" s="42" t="str">
        <f t="shared" si="17"/>
        <v/>
      </c>
      <c r="B86" s="533" t="str">
        <f t="shared" si="18"/>
        <v/>
      </c>
      <c r="C86" s="65" t="str">
        <f t="shared" si="19"/>
        <v/>
      </c>
      <c r="D86" s="533" t="str">
        <f t="shared" si="20"/>
        <v/>
      </c>
      <c r="E86" s="65" t="str">
        <f t="shared" si="21"/>
        <v/>
      </c>
      <c r="F86" s="533" t="str">
        <f t="shared" si="22"/>
        <v/>
      </c>
      <c r="G86" s="64" t="str">
        <f t="shared" si="23"/>
        <v/>
      </c>
      <c r="H86" s="535" t="str">
        <f t="shared" si="24"/>
        <v/>
      </c>
      <c r="I86" s="64" t="str">
        <f t="shared" si="25"/>
        <v/>
      </c>
    </row>
    <row r="87" spans="1:9" x14ac:dyDescent="0.25">
      <c r="A87" s="42" t="str">
        <f t="shared" si="17"/>
        <v/>
      </c>
      <c r="B87" s="533" t="str">
        <f t="shared" si="18"/>
        <v/>
      </c>
      <c r="C87" s="65" t="str">
        <f t="shared" si="19"/>
        <v/>
      </c>
      <c r="D87" s="533" t="str">
        <f t="shared" si="20"/>
        <v/>
      </c>
      <c r="E87" s="65" t="str">
        <f t="shared" si="21"/>
        <v/>
      </c>
      <c r="F87" s="533" t="str">
        <f t="shared" si="22"/>
        <v/>
      </c>
      <c r="G87" s="64" t="str">
        <f t="shared" si="23"/>
        <v/>
      </c>
      <c r="H87" s="535" t="str">
        <f t="shared" si="24"/>
        <v/>
      </c>
      <c r="I87" s="64" t="str">
        <f t="shared" si="25"/>
        <v/>
      </c>
    </row>
    <row r="88" spans="1:9" x14ac:dyDescent="0.25">
      <c r="A88" s="42" t="str">
        <f t="shared" si="17"/>
        <v/>
      </c>
      <c r="B88" s="533" t="str">
        <f t="shared" si="18"/>
        <v/>
      </c>
      <c r="C88" s="65" t="str">
        <f t="shared" si="19"/>
        <v/>
      </c>
      <c r="D88" s="533" t="str">
        <f t="shared" si="20"/>
        <v/>
      </c>
      <c r="E88" s="65" t="str">
        <f t="shared" si="21"/>
        <v/>
      </c>
      <c r="F88" s="533" t="str">
        <f t="shared" si="22"/>
        <v/>
      </c>
      <c r="G88" s="64" t="str">
        <f t="shared" si="23"/>
        <v/>
      </c>
      <c r="H88" s="535" t="str">
        <f t="shared" si="24"/>
        <v/>
      </c>
      <c r="I88" s="64" t="str">
        <f t="shared" si="25"/>
        <v/>
      </c>
    </row>
    <row r="89" spans="1:9" x14ac:dyDescent="0.25">
      <c r="A89" s="42" t="str">
        <f t="shared" si="17"/>
        <v/>
      </c>
      <c r="B89" s="533" t="str">
        <f t="shared" si="18"/>
        <v/>
      </c>
      <c r="C89" s="65" t="str">
        <f t="shared" si="19"/>
        <v/>
      </c>
      <c r="D89" s="533" t="str">
        <f t="shared" si="20"/>
        <v/>
      </c>
      <c r="E89" s="65" t="str">
        <f t="shared" si="21"/>
        <v/>
      </c>
      <c r="F89" s="533" t="str">
        <f t="shared" si="22"/>
        <v/>
      </c>
      <c r="G89" s="64" t="str">
        <f t="shared" si="23"/>
        <v/>
      </c>
      <c r="H89" s="535" t="str">
        <f t="shared" si="24"/>
        <v/>
      </c>
      <c r="I89" s="64" t="str">
        <f t="shared" si="25"/>
        <v/>
      </c>
    </row>
    <row r="90" spans="1:9" x14ac:dyDescent="0.25">
      <c r="A90" s="42" t="str">
        <f t="shared" si="17"/>
        <v/>
      </c>
      <c r="B90" s="533" t="str">
        <f t="shared" si="18"/>
        <v/>
      </c>
      <c r="C90" s="65" t="str">
        <f>IF(A27="","",B90*B56)</f>
        <v/>
      </c>
      <c r="D90" s="533" t="str">
        <f t="shared" si="20"/>
        <v/>
      </c>
      <c r="E90" s="65" t="str">
        <f t="shared" si="21"/>
        <v/>
      </c>
      <c r="F90" s="533" t="str">
        <f t="shared" si="22"/>
        <v/>
      </c>
      <c r="G90" s="64" t="str">
        <f t="shared" si="23"/>
        <v/>
      </c>
      <c r="H90" s="535" t="str">
        <f t="shared" si="24"/>
        <v/>
      </c>
      <c r="I90" s="64" t="str">
        <f t="shared" si="25"/>
        <v/>
      </c>
    </row>
    <row r="91" spans="1:9" x14ac:dyDescent="0.25">
      <c r="A91" s="42" t="str">
        <f t="shared" si="17"/>
        <v/>
      </c>
      <c r="B91" s="533" t="str">
        <f t="shared" si="18"/>
        <v/>
      </c>
      <c r="C91" s="65" t="str">
        <f t="shared" si="19"/>
        <v/>
      </c>
      <c r="D91" s="533" t="str">
        <f t="shared" si="20"/>
        <v/>
      </c>
      <c r="E91" s="65" t="str">
        <f t="shared" si="21"/>
        <v/>
      </c>
      <c r="F91" s="533" t="str">
        <f t="shared" si="22"/>
        <v/>
      </c>
      <c r="G91" s="64" t="str">
        <f t="shared" si="23"/>
        <v/>
      </c>
      <c r="H91" s="535" t="str">
        <f t="shared" si="24"/>
        <v/>
      </c>
      <c r="I91" s="64" t="str">
        <f t="shared" si="25"/>
        <v/>
      </c>
    </row>
    <row r="92" spans="1:9" x14ac:dyDescent="0.25">
      <c r="A92" s="42" t="str">
        <f t="shared" si="17"/>
        <v/>
      </c>
      <c r="B92" s="533" t="str">
        <f t="shared" si="18"/>
        <v/>
      </c>
      <c r="C92" s="65" t="str">
        <f t="shared" si="19"/>
        <v/>
      </c>
      <c r="D92" s="533" t="str">
        <f t="shared" si="20"/>
        <v/>
      </c>
      <c r="E92" s="65" t="str">
        <f t="shared" si="21"/>
        <v/>
      </c>
      <c r="F92" s="533" t="str">
        <f t="shared" si="22"/>
        <v/>
      </c>
      <c r="G92" s="64" t="str">
        <f t="shared" si="23"/>
        <v/>
      </c>
      <c r="H92" s="535" t="str">
        <f t="shared" si="24"/>
        <v/>
      </c>
      <c r="I92" s="64" t="str">
        <f t="shared" si="25"/>
        <v/>
      </c>
    </row>
    <row r="93" spans="1:9" ht="15.75" x14ac:dyDescent="0.25">
      <c r="A93" s="404" t="s">
        <v>321</v>
      </c>
      <c r="B93" s="646"/>
      <c r="C93" s="934">
        <f>SUM(C81:C92)</f>
        <v>0</v>
      </c>
      <c r="D93" s="935"/>
      <c r="E93" s="934">
        <f>SUM(E81:E92)</f>
        <v>0</v>
      </c>
      <c r="F93" s="936"/>
      <c r="G93" s="934">
        <f>SUM(G81:G92)</f>
        <v>0</v>
      </c>
      <c r="H93" s="935"/>
      <c r="I93" s="934">
        <f>SUM(I81:I92)</f>
        <v>0</v>
      </c>
    </row>
    <row r="95" spans="1:9" ht="15.75" x14ac:dyDescent="0.25">
      <c r="A95" s="1134" t="s">
        <v>381</v>
      </c>
      <c r="B95" s="1137" t="s">
        <v>383</v>
      </c>
      <c r="C95" s="1138"/>
      <c r="D95" s="1138"/>
      <c r="E95" s="1138"/>
      <c r="F95" s="1138"/>
      <c r="G95" s="1138"/>
      <c r="H95" s="1138"/>
      <c r="I95" s="1139"/>
    </row>
    <row r="96" spans="1:9" ht="15.75" x14ac:dyDescent="0.25">
      <c r="A96" s="1135"/>
      <c r="B96" s="1137" t="s">
        <v>377</v>
      </c>
      <c r="C96" s="1139"/>
      <c r="D96" s="1137" t="s">
        <v>378</v>
      </c>
      <c r="E96" s="1139"/>
      <c r="F96" s="1137" t="s">
        <v>379</v>
      </c>
      <c r="G96" s="1139"/>
      <c r="H96" s="1137" t="s">
        <v>380</v>
      </c>
      <c r="I96" s="1139"/>
    </row>
    <row r="97" spans="1:9" ht="15.75" x14ac:dyDescent="0.25">
      <c r="A97" s="1136"/>
      <c r="B97" s="745" t="s">
        <v>829</v>
      </c>
      <c r="C97" s="746" t="s">
        <v>318</v>
      </c>
      <c r="D97" s="745" t="s">
        <v>829</v>
      </c>
      <c r="E97" s="746" t="s">
        <v>318</v>
      </c>
      <c r="F97" s="745" t="s">
        <v>829</v>
      </c>
      <c r="G97" s="746" t="s">
        <v>318</v>
      </c>
      <c r="H97" s="745" t="s">
        <v>829</v>
      </c>
      <c r="I97" s="747" t="s">
        <v>318</v>
      </c>
    </row>
    <row r="98" spans="1:9" x14ac:dyDescent="0.25">
      <c r="A98" s="41" t="str">
        <f t="shared" ref="A98:A109" si="26">A47</f>
        <v/>
      </c>
      <c r="B98" s="531" t="str">
        <f>IF(A32="","",B32*D32)</f>
        <v/>
      </c>
      <c r="C98" s="430" t="str">
        <f>IF(A32="","",B98*B47)</f>
        <v/>
      </c>
      <c r="D98" s="531" t="str">
        <f>IF(A32="","",B32*E32)</f>
        <v/>
      </c>
      <c r="E98" s="430" t="str">
        <f>IF(A32="","",D98*B47)</f>
        <v/>
      </c>
      <c r="F98" s="531" t="str">
        <f>IF(A32="","",B32*F32)</f>
        <v/>
      </c>
      <c r="G98" s="431" t="str">
        <f>IF(A32="","",F98*B47)</f>
        <v/>
      </c>
      <c r="H98" s="534" t="str">
        <f>IF(A32="","",B32*G32)</f>
        <v/>
      </c>
      <c r="I98" s="431" t="str">
        <f>IF(A32="","",H98*B47)</f>
        <v/>
      </c>
    </row>
    <row r="99" spans="1:9" x14ac:dyDescent="0.25">
      <c r="A99" s="42" t="str">
        <f t="shared" si="26"/>
        <v/>
      </c>
      <c r="B99" s="533" t="str">
        <f t="shared" ref="B99:B109" si="27">IF(A33="","",B33*D33)</f>
        <v/>
      </c>
      <c r="C99" s="65" t="str">
        <f t="shared" ref="C99:C109" si="28">IF(A33="","",B99*B48)</f>
        <v/>
      </c>
      <c r="D99" s="533" t="str">
        <f t="shared" ref="D99:D109" si="29">IF(A33="","",B33*E33)</f>
        <v/>
      </c>
      <c r="E99" s="65" t="str">
        <f t="shared" ref="E99:E109" si="30">IF(A33="","",D99*B48)</f>
        <v/>
      </c>
      <c r="F99" s="533" t="str">
        <f t="shared" ref="F99:F109" si="31">IF(A33="","",B33*F33)</f>
        <v/>
      </c>
      <c r="G99" s="64" t="str">
        <f t="shared" ref="G99:G109" si="32">IF(A33="","",F99*B48)</f>
        <v/>
      </c>
      <c r="H99" s="535" t="str">
        <f t="shared" ref="H99:H109" si="33">IF(A33="","",B33*G33)</f>
        <v/>
      </c>
      <c r="I99" s="64" t="str">
        <f t="shared" ref="I99:I109" si="34">IF(A33="","",H99*B48)</f>
        <v/>
      </c>
    </row>
    <row r="100" spans="1:9" x14ac:dyDescent="0.25">
      <c r="A100" s="42" t="str">
        <f t="shared" si="26"/>
        <v/>
      </c>
      <c r="B100" s="533" t="str">
        <f t="shared" si="27"/>
        <v/>
      </c>
      <c r="C100" s="65" t="str">
        <f t="shared" si="28"/>
        <v/>
      </c>
      <c r="D100" s="533" t="str">
        <f t="shared" si="29"/>
        <v/>
      </c>
      <c r="E100" s="65" t="str">
        <f t="shared" si="30"/>
        <v/>
      </c>
      <c r="F100" s="533" t="str">
        <f t="shared" si="31"/>
        <v/>
      </c>
      <c r="G100" s="64" t="str">
        <f t="shared" si="32"/>
        <v/>
      </c>
      <c r="H100" s="535" t="str">
        <f t="shared" si="33"/>
        <v/>
      </c>
      <c r="I100" s="64" t="str">
        <f t="shared" si="34"/>
        <v/>
      </c>
    </row>
    <row r="101" spans="1:9" x14ac:dyDescent="0.25">
      <c r="A101" s="42" t="str">
        <f t="shared" si="26"/>
        <v/>
      </c>
      <c r="B101" s="533" t="str">
        <f t="shared" si="27"/>
        <v/>
      </c>
      <c r="C101" s="65" t="str">
        <f t="shared" si="28"/>
        <v/>
      </c>
      <c r="D101" s="533" t="str">
        <f t="shared" si="29"/>
        <v/>
      </c>
      <c r="E101" s="65" t="str">
        <f t="shared" si="30"/>
        <v/>
      </c>
      <c r="F101" s="533" t="str">
        <f t="shared" si="31"/>
        <v/>
      </c>
      <c r="G101" s="64" t="str">
        <f t="shared" si="32"/>
        <v/>
      </c>
      <c r="H101" s="535" t="str">
        <f t="shared" si="33"/>
        <v/>
      </c>
      <c r="I101" s="64" t="str">
        <f t="shared" si="34"/>
        <v/>
      </c>
    </row>
    <row r="102" spans="1:9" x14ac:dyDescent="0.25">
      <c r="A102" s="42" t="str">
        <f t="shared" si="26"/>
        <v/>
      </c>
      <c r="B102" s="533" t="str">
        <f t="shared" si="27"/>
        <v/>
      </c>
      <c r="C102" s="65" t="str">
        <f t="shared" si="28"/>
        <v/>
      </c>
      <c r="D102" s="533" t="str">
        <f t="shared" si="29"/>
        <v/>
      </c>
      <c r="E102" s="65" t="str">
        <f t="shared" si="30"/>
        <v/>
      </c>
      <c r="F102" s="533" t="str">
        <f t="shared" si="31"/>
        <v/>
      </c>
      <c r="G102" s="64" t="str">
        <f t="shared" si="32"/>
        <v/>
      </c>
      <c r="H102" s="535" t="str">
        <f t="shared" si="33"/>
        <v/>
      </c>
      <c r="I102" s="64" t="str">
        <f t="shared" si="34"/>
        <v/>
      </c>
    </row>
    <row r="103" spans="1:9" x14ac:dyDescent="0.25">
      <c r="A103" s="42" t="str">
        <f t="shared" si="26"/>
        <v/>
      </c>
      <c r="B103" s="533" t="str">
        <f t="shared" si="27"/>
        <v/>
      </c>
      <c r="C103" s="65" t="str">
        <f t="shared" si="28"/>
        <v/>
      </c>
      <c r="D103" s="533" t="str">
        <f t="shared" si="29"/>
        <v/>
      </c>
      <c r="E103" s="65" t="str">
        <f t="shared" si="30"/>
        <v/>
      </c>
      <c r="F103" s="533" t="str">
        <f t="shared" si="31"/>
        <v/>
      </c>
      <c r="G103" s="64" t="str">
        <f t="shared" si="32"/>
        <v/>
      </c>
      <c r="H103" s="535" t="str">
        <f t="shared" si="33"/>
        <v/>
      </c>
      <c r="I103" s="64" t="str">
        <f t="shared" si="34"/>
        <v/>
      </c>
    </row>
    <row r="104" spans="1:9" x14ac:dyDescent="0.25">
      <c r="A104" s="42" t="str">
        <f t="shared" si="26"/>
        <v/>
      </c>
      <c r="B104" s="533" t="str">
        <f t="shared" si="27"/>
        <v/>
      </c>
      <c r="C104" s="65" t="str">
        <f t="shared" si="28"/>
        <v/>
      </c>
      <c r="D104" s="533" t="str">
        <f t="shared" si="29"/>
        <v/>
      </c>
      <c r="E104" s="65" t="str">
        <f t="shared" si="30"/>
        <v/>
      </c>
      <c r="F104" s="533" t="str">
        <f t="shared" si="31"/>
        <v/>
      </c>
      <c r="G104" s="64" t="str">
        <f t="shared" si="32"/>
        <v/>
      </c>
      <c r="H104" s="535" t="str">
        <f t="shared" si="33"/>
        <v/>
      </c>
      <c r="I104" s="64" t="str">
        <f t="shared" si="34"/>
        <v/>
      </c>
    </row>
    <row r="105" spans="1:9" x14ac:dyDescent="0.25">
      <c r="A105" s="42" t="str">
        <f t="shared" si="26"/>
        <v/>
      </c>
      <c r="B105" s="533" t="str">
        <f t="shared" si="27"/>
        <v/>
      </c>
      <c r="C105" s="65" t="str">
        <f t="shared" si="28"/>
        <v/>
      </c>
      <c r="D105" s="533" t="str">
        <f t="shared" si="29"/>
        <v/>
      </c>
      <c r="E105" s="65" t="str">
        <f t="shared" si="30"/>
        <v/>
      </c>
      <c r="F105" s="533" t="str">
        <f t="shared" si="31"/>
        <v/>
      </c>
      <c r="G105" s="64" t="str">
        <f t="shared" si="32"/>
        <v/>
      </c>
      <c r="H105" s="535" t="str">
        <f t="shared" si="33"/>
        <v/>
      </c>
      <c r="I105" s="64" t="str">
        <f t="shared" si="34"/>
        <v/>
      </c>
    </row>
    <row r="106" spans="1:9" x14ac:dyDescent="0.25">
      <c r="A106" s="42" t="str">
        <f t="shared" si="26"/>
        <v/>
      </c>
      <c r="B106" s="533" t="str">
        <f t="shared" si="27"/>
        <v/>
      </c>
      <c r="C106" s="65" t="str">
        <f>IF(A40="","",B106*B55)</f>
        <v/>
      </c>
      <c r="D106" s="533" t="str">
        <f t="shared" si="29"/>
        <v/>
      </c>
      <c r="E106" s="65" t="str">
        <f t="shared" si="30"/>
        <v/>
      </c>
      <c r="F106" s="533" t="str">
        <f t="shared" si="31"/>
        <v/>
      </c>
      <c r="G106" s="64" t="str">
        <f t="shared" si="32"/>
        <v/>
      </c>
      <c r="H106" s="535" t="str">
        <f t="shared" si="33"/>
        <v/>
      </c>
      <c r="I106" s="64" t="str">
        <f t="shared" si="34"/>
        <v/>
      </c>
    </row>
    <row r="107" spans="1:9" x14ac:dyDescent="0.25">
      <c r="A107" s="42" t="str">
        <f t="shared" si="26"/>
        <v/>
      </c>
      <c r="B107" s="533" t="str">
        <f>IF(A41="","",B41*D41)</f>
        <v/>
      </c>
      <c r="C107" s="65" t="str">
        <f>IF(A41="","",B107*B56)</f>
        <v/>
      </c>
      <c r="D107" s="533" t="str">
        <f t="shared" si="29"/>
        <v/>
      </c>
      <c r="E107" s="65" t="str">
        <f t="shared" si="30"/>
        <v/>
      </c>
      <c r="F107" s="533" t="str">
        <f t="shared" si="31"/>
        <v/>
      </c>
      <c r="G107" s="64" t="str">
        <f t="shared" si="32"/>
        <v/>
      </c>
      <c r="H107" s="535" t="str">
        <f t="shared" si="33"/>
        <v/>
      </c>
      <c r="I107" s="64" t="str">
        <f t="shared" si="34"/>
        <v/>
      </c>
    </row>
    <row r="108" spans="1:9" x14ac:dyDescent="0.25">
      <c r="A108" s="42" t="str">
        <f t="shared" si="26"/>
        <v/>
      </c>
      <c r="B108" s="533" t="str">
        <f t="shared" si="27"/>
        <v/>
      </c>
      <c r="C108" s="65" t="str">
        <f t="shared" si="28"/>
        <v/>
      </c>
      <c r="D108" s="533" t="str">
        <f t="shared" si="29"/>
        <v/>
      </c>
      <c r="E108" s="65" t="str">
        <f t="shared" si="30"/>
        <v/>
      </c>
      <c r="F108" s="533" t="str">
        <f t="shared" si="31"/>
        <v/>
      </c>
      <c r="G108" s="64" t="str">
        <f t="shared" si="32"/>
        <v/>
      </c>
      <c r="H108" s="535" t="str">
        <f t="shared" si="33"/>
        <v/>
      </c>
      <c r="I108" s="64" t="str">
        <f t="shared" si="34"/>
        <v/>
      </c>
    </row>
    <row r="109" spans="1:9" x14ac:dyDescent="0.25">
      <c r="A109" s="42" t="str">
        <f t="shared" si="26"/>
        <v/>
      </c>
      <c r="B109" s="533" t="str">
        <f t="shared" si="27"/>
        <v/>
      </c>
      <c r="C109" s="65" t="str">
        <f t="shared" si="28"/>
        <v/>
      </c>
      <c r="D109" s="533" t="str">
        <f t="shared" si="29"/>
        <v/>
      </c>
      <c r="E109" s="65" t="str">
        <f t="shared" si="30"/>
        <v/>
      </c>
      <c r="F109" s="533" t="str">
        <f t="shared" si="31"/>
        <v/>
      </c>
      <c r="G109" s="64" t="str">
        <f t="shared" si="32"/>
        <v/>
      </c>
      <c r="H109" s="535" t="str">
        <f t="shared" si="33"/>
        <v/>
      </c>
      <c r="I109" s="64" t="str">
        <f t="shared" si="34"/>
        <v/>
      </c>
    </row>
    <row r="110" spans="1:9" ht="15.75" x14ac:dyDescent="0.25">
      <c r="A110" s="404" t="s">
        <v>321</v>
      </c>
      <c r="B110" s="646"/>
      <c r="C110" s="934">
        <f>SUM(C98:C109)</f>
        <v>0</v>
      </c>
      <c r="D110" s="935"/>
      <c r="E110" s="934">
        <f>SUM(E98:E109)</f>
        <v>0</v>
      </c>
      <c r="F110" s="935"/>
      <c r="G110" s="934">
        <f>SUM(G98:G109)</f>
        <v>0</v>
      </c>
      <c r="H110" s="935"/>
      <c r="I110" s="934">
        <f>SUM(I98:I109)</f>
        <v>0</v>
      </c>
    </row>
  </sheetData>
  <sheetProtection algorithmName="SHA-512" hashValue="bPjGBvX3O9JeWPORB5ZKqRdIcFOQWlqp8BnAzashqYxGi4Fq46jSJX9mthO3YXjk4kL+DdWFEDHSTCOK7xLP+g==" saltValue="Edv636nhp9NZgMX6iR2BcQ==" spinCount="100000" sheet="1" objects="1" scenarios="1"/>
  <mergeCells count="31">
    <mergeCell ref="A2:A3"/>
    <mergeCell ref="B2:B3"/>
    <mergeCell ref="C2:C3"/>
    <mergeCell ref="D2:G2"/>
    <mergeCell ref="A16:A17"/>
    <mergeCell ref="B16:B17"/>
    <mergeCell ref="C16:C17"/>
    <mergeCell ref="D16:G16"/>
    <mergeCell ref="A30:A31"/>
    <mergeCell ref="B30:B31"/>
    <mergeCell ref="C30:C31"/>
    <mergeCell ref="D30:G30"/>
    <mergeCell ref="A45:B45"/>
    <mergeCell ref="H62:I62"/>
    <mergeCell ref="A78:A80"/>
    <mergeCell ref="B78:I78"/>
    <mergeCell ref="B79:C79"/>
    <mergeCell ref="D79:E79"/>
    <mergeCell ref="F79:G79"/>
    <mergeCell ref="H79:I79"/>
    <mergeCell ref="A61:A63"/>
    <mergeCell ref="B61:I61"/>
    <mergeCell ref="B62:C62"/>
    <mergeCell ref="D62:E62"/>
    <mergeCell ref="F62:G62"/>
    <mergeCell ref="A95:A97"/>
    <mergeCell ref="B95:I95"/>
    <mergeCell ref="B96:C96"/>
    <mergeCell ref="D96:E96"/>
    <mergeCell ref="F96:G96"/>
    <mergeCell ref="H96:I96"/>
  </mergeCells>
  <pageMargins left="0.51181102362204722" right="0.51181102362204722" top="0.78740157480314965" bottom="0.78740157480314965" header="0.31496062992125984" footer="0.31496062992125984"/>
  <pageSetup paperSize="9" scale="72" orientation="portrait" blackAndWhite="1" verticalDpi="599" r:id="rId1"/>
  <headerFooter>
    <oddHeader>&amp;A</oddHeader>
  </headerFooter>
  <rowBreaks count="1" manualBreakCount="1">
    <brk id="5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110"/>
  <sheetViews>
    <sheetView showGridLines="0" view="pageBreakPreview" zoomScaleNormal="100" zoomScaleSheetLayoutView="100" workbookViewId="0"/>
  </sheetViews>
  <sheetFormatPr defaultRowHeight="15" x14ac:dyDescent="0.25"/>
  <cols>
    <col min="1" max="1" width="37.85546875" bestFit="1" customWidth="1"/>
    <col min="2" max="2" width="16.85546875" bestFit="1" customWidth="1"/>
    <col min="3" max="3" width="10.42578125" bestFit="1" customWidth="1"/>
    <col min="4" max="4" width="10.42578125" customWidth="1"/>
    <col min="5" max="5" width="10.7109375" customWidth="1"/>
    <col min="6" max="7" width="10.5703125" customWidth="1"/>
    <col min="8" max="8" width="10" customWidth="1"/>
    <col min="9" max="9" width="12.85546875" customWidth="1"/>
  </cols>
  <sheetData>
    <row r="1" spans="1:9" ht="15.75" x14ac:dyDescent="0.25">
      <c r="A1" s="536" t="s">
        <v>574</v>
      </c>
      <c r="B1" s="536"/>
      <c r="C1" s="536"/>
      <c r="D1" s="536"/>
      <c r="E1" s="536"/>
      <c r="F1" s="536"/>
      <c r="G1" s="536"/>
      <c r="H1" s="1"/>
      <c r="I1" s="1"/>
    </row>
    <row r="2" spans="1:9" ht="15.75" x14ac:dyDescent="0.25">
      <c r="A2" s="1039" t="s">
        <v>384</v>
      </c>
      <c r="B2" s="1039" t="s">
        <v>1221</v>
      </c>
      <c r="C2" s="1039" t="s">
        <v>341</v>
      </c>
      <c r="D2" s="1137" t="s">
        <v>1222</v>
      </c>
      <c r="E2" s="1138"/>
      <c r="F2" s="1138"/>
      <c r="G2" s="1139"/>
      <c r="H2" s="1"/>
      <c r="I2" s="1"/>
    </row>
    <row r="3" spans="1:9" ht="15.75" x14ac:dyDescent="0.25">
      <c r="A3" s="1039"/>
      <c r="B3" s="1134"/>
      <c r="C3" s="1134"/>
      <c r="D3" s="814" t="s">
        <v>369</v>
      </c>
      <c r="E3" s="814" t="s">
        <v>370</v>
      </c>
      <c r="F3" s="814" t="s">
        <v>371</v>
      </c>
      <c r="G3" s="814" t="s">
        <v>372</v>
      </c>
      <c r="H3" s="1"/>
      <c r="I3" s="1"/>
    </row>
    <row r="4" spans="1:9" ht="15.75" x14ac:dyDescent="0.25">
      <c r="A4" s="203"/>
      <c r="B4" s="162"/>
      <c r="C4" s="162"/>
      <c r="D4" s="204"/>
      <c r="E4" s="204"/>
      <c r="F4" s="204"/>
      <c r="G4" s="205"/>
      <c r="H4" s="1"/>
      <c r="I4" s="1"/>
    </row>
    <row r="5" spans="1:9" ht="15.75" x14ac:dyDescent="0.25">
      <c r="A5" s="342"/>
      <c r="B5" s="462"/>
      <c r="C5" s="462"/>
      <c r="D5" s="207"/>
      <c r="E5" s="208"/>
      <c r="F5" s="207"/>
      <c r="G5" s="208"/>
      <c r="H5" s="1"/>
      <c r="I5" s="1"/>
    </row>
    <row r="6" spans="1:9" ht="15.75" x14ac:dyDescent="0.25">
      <c r="A6" s="342"/>
      <c r="B6" s="462"/>
      <c r="C6" s="462"/>
      <c r="D6" s="207"/>
      <c r="E6" s="208"/>
      <c r="F6" s="207"/>
      <c r="G6" s="208"/>
      <c r="H6" s="1"/>
      <c r="I6" s="1"/>
    </row>
    <row r="7" spans="1:9" ht="15.75" x14ac:dyDescent="0.25">
      <c r="A7" s="342"/>
      <c r="B7" s="462"/>
      <c r="C7" s="462"/>
      <c r="D7" s="207"/>
      <c r="E7" s="208"/>
      <c r="F7" s="207"/>
      <c r="G7" s="208"/>
      <c r="H7" s="1"/>
      <c r="I7" s="1"/>
    </row>
    <row r="8" spans="1:9" ht="15.75" x14ac:dyDescent="0.25">
      <c r="A8" s="342"/>
      <c r="B8" s="462"/>
      <c r="C8" s="462"/>
      <c r="D8" s="207"/>
      <c r="E8" s="208"/>
      <c r="F8" s="207"/>
      <c r="G8" s="208"/>
      <c r="H8" s="1"/>
      <c r="I8" s="1"/>
    </row>
    <row r="9" spans="1:9" ht="15.75" x14ac:dyDescent="0.25">
      <c r="A9" s="342"/>
      <c r="B9" s="462"/>
      <c r="C9" s="462"/>
      <c r="D9" s="207"/>
      <c r="E9" s="208"/>
      <c r="F9" s="207"/>
      <c r="G9" s="208"/>
      <c r="H9" s="1"/>
      <c r="I9" s="1"/>
    </row>
    <row r="10" spans="1:9" ht="15.75" x14ac:dyDescent="0.25">
      <c r="A10" s="206"/>
      <c r="B10" s="165"/>
      <c r="C10" s="165"/>
      <c r="D10" s="207"/>
      <c r="E10" s="208"/>
      <c r="F10" s="207"/>
      <c r="G10" s="208"/>
      <c r="H10" s="1"/>
      <c r="I10" s="1"/>
    </row>
    <row r="11" spans="1:9" ht="15.75" x14ac:dyDescent="0.25">
      <c r="A11" s="206"/>
      <c r="B11" s="165"/>
      <c r="C11" s="165"/>
      <c r="D11" s="207"/>
      <c r="E11" s="208"/>
      <c r="F11" s="207"/>
      <c r="G11" s="208"/>
      <c r="H11" s="1"/>
      <c r="I11" s="1"/>
    </row>
    <row r="12" spans="1:9" ht="15.75" x14ac:dyDescent="0.25">
      <c r="A12" s="206"/>
      <c r="B12" s="165"/>
      <c r="C12" s="165"/>
      <c r="D12" s="207"/>
      <c r="E12" s="208"/>
      <c r="F12" s="207"/>
      <c r="G12" s="208"/>
      <c r="H12" s="1"/>
      <c r="I12" s="1"/>
    </row>
    <row r="13" spans="1:9" ht="15.75" x14ac:dyDescent="0.25">
      <c r="A13" s="206"/>
      <c r="B13" s="165"/>
      <c r="C13" s="165"/>
      <c r="D13" s="207"/>
      <c r="E13" s="208"/>
      <c r="F13" s="207"/>
      <c r="G13" s="208"/>
      <c r="H13" s="1"/>
      <c r="I13" s="1"/>
    </row>
    <row r="14" spans="1:9" ht="15.75" x14ac:dyDescent="0.25">
      <c r="A14" s="206"/>
      <c r="B14" s="165"/>
      <c r="C14" s="165"/>
      <c r="D14" s="207"/>
      <c r="E14" s="208"/>
      <c r="F14" s="207"/>
      <c r="G14" s="208"/>
      <c r="H14" s="1"/>
      <c r="I14" s="1"/>
    </row>
    <row r="15" spans="1:9" ht="15.75" x14ac:dyDescent="0.25">
      <c r="A15" s="206"/>
      <c r="B15" s="165"/>
      <c r="C15" s="165"/>
      <c r="D15" s="207"/>
      <c r="E15" s="208"/>
      <c r="F15" s="207"/>
      <c r="G15" s="208"/>
      <c r="H15" s="1"/>
      <c r="I15" s="1"/>
    </row>
    <row r="16" spans="1:9" ht="15.75" x14ac:dyDescent="0.25">
      <c r="A16" s="1039" t="s">
        <v>384</v>
      </c>
      <c r="B16" s="1039" t="s">
        <v>1221</v>
      </c>
      <c r="C16" s="1039" t="s">
        <v>341</v>
      </c>
      <c r="D16" s="1137" t="s">
        <v>1222</v>
      </c>
      <c r="E16" s="1138"/>
      <c r="F16" s="1138"/>
      <c r="G16" s="1139"/>
      <c r="H16" s="1"/>
      <c r="I16" s="1"/>
    </row>
    <row r="17" spans="1:9" ht="15.75" x14ac:dyDescent="0.25">
      <c r="A17" s="1039"/>
      <c r="B17" s="1134"/>
      <c r="C17" s="1134"/>
      <c r="D17" s="814" t="s">
        <v>369</v>
      </c>
      <c r="E17" s="814" t="s">
        <v>370</v>
      </c>
      <c r="F17" s="814" t="s">
        <v>371</v>
      </c>
      <c r="G17" s="814" t="s">
        <v>372</v>
      </c>
      <c r="H17" s="1"/>
      <c r="I17" s="1"/>
    </row>
    <row r="18" spans="1:9" ht="15.75" x14ac:dyDescent="0.25">
      <c r="A18" s="245" t="str">
        <f t="shared" ref="A18:C29" si="0">IF(A4="","",A4)</f>
        <v/>
      </c>
      <c r="B18" s="701"/>
      <c r="C18" s="246" t="str">
        <f t="shared" ref="C18:C26" si="1">IF(C4="","",C4)</f>
        <v/>
      </c>
      <c r="D18" s="209"/>
      <c r="E18" s="209"/>
      <c r="F18" s="209"/>
      <c r="G18" s="210"/>
      <c r="H18" s="1"/>
      <c r="I18" s="1"/>
    </row>
    <row r="19" spans="1:9" ht="15.75" x14ac:dyDescent="0.25">
      <c r="A19" s="247" t="str">
        <f t="shared" si="0"/>
        <v/>
      </c>
      <c r="B19" s="340"/>
      <c r="C19" s="248" t="str">
        <f t="shared" si="1"/>
        <v/>
      </c>
      <c r="D19" s="211"/>
      <c r="E19" s="212"/>
      <c r="F19" s="211"/>
      <c r="G19" s="212"/>
      <c r="H19" s="1"/>
      <c r="I19" s="1"/>
    </row>
    <row r="20" spans="1:9" ht="15.75" x14ac:dyDescent="0.25">
      <c r="A20" s="247" t="str">
        <f t="shared" si="0"/>
        <v/>
      </c>
      <c r="B20" s="340"/>
      <c r="C20" s="248" t="str">
        <f t="shared" si="1"/>
        <v/>
      </c>
      <c r="D20" s="211"/>
      <c r="E20" s="212"/>
      <c r="F20" s="211"/>
      <c r="G20" s="212"/>
      <c r="H20" s="1"/>
      <c r="I20" s="1"/>
    </row>
    <row r="21" spans="1:9" ht="15.75" x14ac:dyDescent="0.25">
      <c r="A21" s="247" t="str">
        <f t="shared" si="0"/>
        <v/>
      </c>
      <c r="B21" s="340"/>
      <c r="C21" s="248" t="str">
        <f t="shared" si="1"/>
        <v/>
      </c>
      <c r="D21" s="211"/>
      <c r="E21" s="212"/>
      <c r="F21" s="211"/>
      <c r="G21" s="212"/>
      <c r="H21" s="1"/>
      <c r="I21" s="1"/>
    </row>
    <row r="22" spans="1:9" ht="15.75" x14ac:dyDescent="0.25">
      <c r="A22" s="247" t="str">
        <f t="shared" si="0"/>
        <v/>
      </c>
      <c r="B22" s="340"/>
      <c r="C22" s="248" t="str">
        <f t="shared" si="1"/>
        <v/>
      </c>
      <c r="D22" s="211"/>
      <c r="E22" s="212"/>
      <c r="F22" s="211"/>
      <c r="G22" s="212"/>
      <c r="H22" s="1"/>
      <c r="I22" s="1"/>
    </row>
    <row r="23" spans="1:9" ht="15.75" x14ac:dyDescent="0.25">
      <c r="A23" s="247" t="str">
        <f t="shared" si="0"/>
        <v/>
      </c>
      <c r="B23" s="340"/>
      <c r="C23" s="248" t="str">
        <f t="shared" si="1"/>
        <v/>
      </c>
      <c r="D23" s="211"/>
      <c r="E23" s="212"/>
      <c r="F23" s="211"/>
      <c r="G23" s="212"/>
      <c r="H23" s="1"/>
      <c r="I23" s="1"/>
    </row>
    <row r="24" spans="1:9" ht="15.75" x14ac:dyDescent="0.25">
      <c r="A24" s="247" t="str">
        <f t="shared" si="0"/>
        <v/>
      </c>
      <c r="B24" s="340"/>
      <c r="C24" s="248" t="str">
        <f t="shared" si="1"/>
        <v/>
      </c>
      <c r="D24" s="211"/>
      <c r="E24" s="212"/>
      <c r="F24" s="211"/>
      <c r="G24" s="212"/>
      <c r="H24" s="1"/>
      <c r="I24" s="1"/>
    </row>
    <row r="25" spans="1:9" ht="15.75" x14ac:dyDescent="0.25">
      <c r="A25" s="247" t="str">
        <f t="shared" si="0"/>
        <v/>
      </c>
      <c r="B25" s="340"/>
      <c r="C25" s="248" t="str">
        <f t="shared" si="1"/>
        <v/>
      </c>
      <c r="D25" s="211"/>
      <c r="E25" s="212"/>
      <c r="F25" s="211"/>
      <c r="G25" s="212"/>
      <c r="H25" s="1"/>
      <c r="I25" s="1"/>
    </row>
    <row r="26" spans="1:9" ht="15.75" x14ac:dyDescent="0.25">
      <c r="A26" s="247" t="str">
        <f t="shared" si="0"/>
        <v/>
      </c>
      <c r="B26" s="340"/>
      <c r="C26" s="248" t="str">
        <f t="shared" si="1"/>
        <v/>
      </c>
      <c r="D26" s="211"/>
      <c r="E26" s="212"/>
      <c r="F26" s="211"/>
      <c r="G26" s="212"/>
      <c r="H26" s="1"/>
      <c r="I26" s="1"/>
    </row>
    <row r="27" spans="1:9" ht="15.75" x14ac:dyDescent="0.25">
      <c r="A27" s="247" t="str">
        <f t="shared" si="0"/>
        <v/>
      </c>
      <c r="B27" s="340"/>
      <c r="C27" s="248" t="str">
        <f t="shared" si="0"/>
        <v/>
      </c>
      <c r="D27" s="211"/>
      <c r="E27" s="212"/>
      <c r="F27" s="211"/>
      <c r="G27" s="212"/>
      <c r="H27" s="1"/>
      <c r="I27" s="1"/>
    </row>
    <row r="28" spans="1:9" ht="15.75" x14ac:dyDescent="0.25">
      <c r="A28" s="247" t="str">
        <f t="shared" si="0"/>
        <v/>
      </c>
      <c r="B28" s="340"/>
      <c r="C28" s="248" t="str">
        <f t="shared" si="0"/>
        <v/>
      </c>
      <c r="D28" s="211"/>
      <c r="E28" s="212"/>
      <c r="F28" s="211"/>
      <c r="G28" s="212"/>
      <c r="H28" s="1"/>
      <c r="I28" s="1"/>
    </row>
    <row r="29" spans="1:9" ht="15.75" x14ac:dyDescent="0.25">
      <c r="A29" s="247" t="str">
        <f t="shared" si="0"/>
        <v/>
      </c>
      <c r="B29" s="340"/>
      <c r="C29" s="248" t="str">
        <f t="shared" si="0"/>
        <v/>
      </c>
      <c r="D29" s="211"/>
      <c r="E29" s="212"/>
      <c r="F29" s="211"/>
      <c r="G29" s="212"/>
      <c r="H29" s="1"/>
      <c r="I29" s="1"/>
    </row>
    <row r="30" spans="1:9" ht="15.75" x14ac:dyDescent="0.25">
      <c r="A30" s="1039" t="s">
        <v>384</v>
      </c>
      <c r="B30" s="1039" t="s">
        <v>1221</v>
      </c>
      <c r="C30" s="1039" t="s">
        <v>341</v>
      </c>
      <c r="D30" s="1137" t="s">
        <v>1222</v>
      </c>
      <c r="E30" s="1138"/>
      <c r="F30" s="1138"/>
      <c r="G30" s="1139"/>
      <c r="H30" s="1"/>
      <c r="I30" s="1"/>
    </row>
    <row r="31" spans="1:9" ht="15.75" x14ac:dyDescent="0.25">
      <c r="A31" s="1039"/>
      <c r="B31" s="1134"/>
      <c r="C31" s="1134"/>
      <c r="D31" s="814" t="s">
        <v>369</v>
      </c>
      <c r="E31" s="814" t="s">
        <v>370</v>
      </c>
      <c r="F31" s="814" t="s">
        <v>371</v>
      </c>
      <c r="G31" s="814" t="s">
        <v>372</v>
      </c>
      <c r="H31" s="1"/>
      <c r="I31" s="1"/>
    </row>
    <row r="32" spans="1:9" ht="15.75" x14ac:dyDescent="0.25">
      <c r="A32" s="245" t="str">
        <f>IF(A4="","",A4)</f>
        <v/>
      </c>
      <c r="B32" s="701"/>
      <c r="C32" s="246" t="str">
        <f>IF(C4="","",C4)</f>
        <v/>
      </c>
      <c r="D32" s="209"/>
      <c r="E32" s="209"/>
      <c r="F32" s="209"/>
      <c r="G32" s="210"/>
      <c r="H32" s="1"/>
      <c r="I32" s="1"/>
    </row>
    <row r="33" spans="1:9" ht="15.75" x14ac:dyDescent="0.25">
      <c r="A33" s="247" t="str">
        <f>IF(A5="","",A5)</f>
        <v/>
      </c>
      <c r="B33" s="340"/>
      <c r="C33" s="248" t="str">
        <f>IF(C5="","",C5)</f>
        <v/>
      </c>
      <c r="D33" s="211"/>
      <c r="E33" s="212"/>
      <c r="F33" s="211"/>
      <c r="G33" s="212"/>
      <c r="H33" s="1"/>
      <c r="I33" s="1"/>
    </row>
    <row r="34" spans="1:9" ht="15.75" x14ac:dyDescent="0.25">
      <c r="A34" s="247" t="str">
        <f t="shared" ref="A34:A36" si="2">IF(A6="","",A6)</f>
        <v/>
      </c>
      <c r="B34" s="340"/>
      <c r="C34" s="248" t="str">
        <f t="shared" ref="C34:C35" si="3">IF(C6="","",C6)</f>
        <v/>
      </c>
      <c r="D34" s="211"/>
      <c r="E34" s="212"/>
      <c r="F34" s="211"/>
      <c r="G34" s="212"/>
      <c r="H34" s="1"/>
      <c r="I34" s="1"/>
    </row>
    <row r="35" spans="1:9" ht="15.75" x14ac:dyDescent="0.25">
      <c r="A35" s="247" t="str">
        <f t="shared" si="2"/>
        <v/>
      </c>
      <c r="B35" s="340"/>
      <c r="C35" s="248" t="str">
        <f t="shared" si="3"/>
        <v/>
      </c>
      <c r="D35" s="211"/>
      <c r="E35" s="212"/>
      <c r="F35" s="211"/>
      <c r="G35" s="212"/>
      <c r="H35" s="1"/>
      <c r="I35" s="1"/>
    </row>
    <row r="36" spans="1:9" ht="15.75" x14ac:dyDescent="0.25">
      <c r="A36" s="247" t="str">
        <f t="shared" si="2"/>
        <v/>
      </c>
      <c r="B36" s="340"/>
      <c r="C36" s="248" t="str">
        <f t="shared" ref="C36:C42" si="4">IF(C6="","",C6)</f>
        <v/>
      </c>
      <c r="D36" s="211"/>
      <c r="E36" s="212"/>
      <c r="F36" s="211"/>
      <c r="G36" s="212"/>
      <c r="H36" s="1"/>
      <c r="I36" s="1"/>
    </row>
    <row r="37" spans="1:9" ht="15.75" x14ac:dyDescent="0.25">
      <c r="A37" s="247" t="str">
        <f t="shared" ref="A37:A42" si="5">IF(A7="","",A7)</f>
        <v/>
      </c>
      <c r="B37" s="340"/>
      <c r="C37" s="248" t="str">
        <f t="shared" si="4"/>
        <v/>
      </c>
      <c r="D37" s="211"/>
      <c r="E37" s="212"/>
      <c r="F37" s="211"/>
      <c r="G37" s="212"/>
      <c r="H37" s="1"/>
      <c r="I37" s="1"/>
    </row>
    <row r="38" spans="1:9" ht="15.75" x14ac:dyDescent="0.25">
      <c r="A38" s="247" t="str">
        <f t="shared" si="5"/>
        <v/>
      </c>
      <c r="B38" s="340"/>
      <c r="C38" s="248" t="str">
        <f t="shared" si="4"/>
        <v/>
      </c>
      <c r="D38" s="211"/>
      <c r="E38" s="212"/>
      <c r="F38" s="211"/>
      <c r="G38" s="212"/>
      <c r="H38" s="1"/>
      <c r="I38" s="1"/>
    </row>
    <row r="39" spans="1:9" ht="15.75" x14ac:dyDescent="0.25">
      <c r="A39" s="247" t="str">
        <f t="shared" si="5"/>
        <v/>
      </c>
      <c r="B39" s="340"/>
      <c r="C39" s="248" t="str">
        <f t="shared" si="4"/>
        <v/>
      </c>
      <c r="D39" s="211"/>
      <c r="E39" s="212"/>
      <c r="F39" s="211"/>
      <c r="G39" s="212"/>
      <c r="H39" s="1"/>
      <c r="I39" s="1"/>
    </row>
    <row r="40" spans="1:9" ht="15.75" x14ac:dyDescent="0.25">
      <c r="A40" s="247" t="str">
        <f t="shared" si="5"/>
        <v/>
      </c>
      <c r="B40" s="340"/>
      <c r="C40" s="248" t="str">
        <f t="shared" si="4"/>
        <v/>
      </c>
      <c r="D40" s="211"/>
      <c r="E40" s="212"/>
      <c r="F40" s="211"/>
      <c r="G40" s="212"/>
      <c r="H40" s="1"/>
      <c r="I40" s="1"/>
    </row>
    <row r="41" spans="1:9" ht="15.75" x14ac:dyDescent="0.25">
      <c r="A41" s="247" t="str">
        <f t="shared" si="5"/>
        <v/>
      </c>
      <c r="B41" s="340"/>
      <c r="C41" s="248" t="str">
        <f t="shared" si="4"/>
        <v/>
      </c>
      <c r="D41" s="211"/>
      <c r="E41" s="212"/>
      <c r="F41" s="211"/>
      <c r="G41" s="212"/>
      <c r="H41" s="1"/>
      <c r="I41" s="1"/>
    </row>
    <row r="42" spans="1:9" ht="15.75" x14ac:dyDescent="0.25">
      <c r="A42" s="247" t="str">
        <f t="shared" si="5"/>
        <v/>
      </c>
      <c r="B42" s="340"/>
      <c r="C42" s="248" t="str">
        <f t="shared" si="4"/>
        <v/>
      </c>
      <c r="D42" s="211"/>
      <c r="E42" s="212"/>
      <c r="F42" s="211"/>
      <c r="G42" s="212"/>
      <c r="H42" s="1"/>
      <c r="I42" s="1"/>
    </row>
    <row r="43" spans="1:9" ht="15.75" x14ac:dyDescent="0.25">
      <c r="A43" s="249" t="str">
        <f t="shared" ref="A43:C43" si="6">IF(A15="","",A15)</f>
        <v/>
      </c>
      <c r="B43" s="702"/>
      <c r="C43" s="250" t="str">
        <f t="shared" si="6"/>
        <v/>
      </c>
      <c r="D43" s="213"/>
      <c r="E43" s="214"/>
      <c r="F43" s="213"/>
      <c r="G43" s="214"/>
      <c r="H43" s="1"/>
      <c r="I43" s="1"/>
    </row>
    <row r="44" spans="1:9" ht="15.75" x14ac:dyDescent="0.25">
      <c r="A44" s="1"/>
      <c r="B44" s="1"/>
      <c r="C44" s="1"/>
      <c r="D44" s="1"/>
      <c r="E44" s="1"/>
      <c r="F44" s="1"/>
      <c r="G44" s="1"/>
      <c r="H44" s="1"/>
      <c r="I44" s="1"/>
    </row>
    <row r="45" spans="1:9" ht="15.75" x14ac:dyDescent="0.25">
      <c r="A45" s="1140" t="s">
        <v>573</v>
      </c>
      <c r="B45" s="1140"/>
      <c r="C45" s="1"/>
      <c r="D45" s="1"/>
      <c r="E45" s="1"/>
      <c r="F45" s="3"/>
      <c r="G45" s="3"/>
      <c r="H45" s="1"/>
      <c r="I45" s="1"/>
    </row>
    <row r="46" spans="1:9" ht="15.75" x14ac:dyDescent="0.25">
      <c r="A46" s="515" t="s">
        <v>384</v>
      </c>
      <c r="B46" s="814" t="s">
        <v>385</v>
      </c>
      <c r="C46" s="1"/>
      <c r="D46" s="1"/>
      <c r="E46" s="1"/>
      <c r="F46" s="3"/>
      <c r="G46" s="3"/>
      <c r="H46" s="1"/>
      <c r="I46" s="1"/>
    </row>
    <row r="47" spans="1:9" ht="15.75" x14ac:dyDescent="0.25">
      <c r="A47" s="528" t="str">
        <f>IF(A4="","",CONCATENATE(A4," ","(",C4,")"))</f>
        <v/>
      </c>
      <c r="B47" s="417"/>
      <c r="C47" s="1"/>
      <c r="D47" s="1"/>
      <c r="E47" s="1"/>
      <c r="F47" s="1"/>
      <c r="G47" s="3"/>
      <c r="H47" s="1"/>
      <c r="I47" s="1"/>
    </row>
    <row r="48" spans="1:9" ht="15.75" x14ac:dyDescent="0.25">
      <c r="A48" s="529" t="str">
        <f t="shared" ref="A48:A58" si="7">IF(A5="","",CONCATENATE(A5," ","(",C5,")"))</f>
        <v/>
      </c>
      <c r="B48" s="417"/>
      <c r="C48" s="1"/>
      <c r="D48" s="1"/>
      <c r="E48" s="1"/>
      <c r="F48" s="1"/>
      <c r="G48" s="3"/>
      <c r="H48" s="1"/>
      <c r="I48" s="1"/>
    </row>
    <row r="49" spans="1:9" ht="15.75" x14ac:dyDescent="0.25">
      <c r="A49" s="529" t="str">
        <f t="shared" si="7"/>
        <v/>
      </c>
      <c r="B49" s="417"/>
      <c r="C49" s="1"/>
      <c r="D49" s="1"/>
      <c r="E49" s="1"/>
      <c r="F49" s="1"/>
      <c r="G49" s="3"/>
      <c r="H49" s="1"/>
      <c r="I49" s="1"/>
    </row>
    <row r="50" spans="1:9" ht="15.75" x14ac:dyDescent="0.25">
      <c r="A50" s="529" t="str">
        <f t="shared" si="7"/>
        <v/>
      </c>
      <c r="B50" s="417"/>
      <c r="C50" s="1"/>
      <c r="D50" s="1"/>
      <c r="E50" s="1"/>
      <c r="F50" s="1"/>
      <c r="G50" s="3"/>
      <c r="H50" s="1"/>
      <c r="I50" s="1"/>
    </row>
    <row r="51" spans="1:9" ht="15.75" x14ac:dyDescent="0.25">
      <c r="A51" s="529" t="str">
        <f t="shared" si="7"/>
        <v/>
      </c>
      <c r="B51" s="417"/>
      <c r="C51" s="1"/>
      <c r="D51" s="1"/>
      <c r="E51" s="1"/>
      <c r="F51" s="1"/>
      <c r="G51" s="3"/>
      <c r="H51" s="1"/>
      <c r="I51" s="1"/>
    </row>
    <row r="52" spans="1:9" ht="15.75" x14ac:dyDescent="0.25">
      <c r="A52" s="529" t="str">
        <f t="shared" si="7"/>
        <v/>
      </c>
      <c r="B52" s="417"/>
      <c r="C52" s="1"/>
      <c r="D52" s="1"/>
      <c r="E52" s="1"/>
      <c r="F52" s="1"/>
      <c r="G52" s="3"/>
      <c r="H52" s="1"/>
      <c r="I52" s="1"/>
    </row>
    <row r="53" spans="1:9" ht="15.75" x14ac:dyDescent="0.25">
      <c r="A53" s="529" t="str">
        <f t="shared" si="7"/>
        <v/>
      </c>
      <c r="B53" s="417"/>
      <c r="C53" s="1"/>
      <c r="D53" s="1"/>
      <c r="E53" s="1"/>
      <c r="F53" s="1"/>
      <c r="G53" s="3"/>
      <c r="H53" s="1"/>
      <c r="I53" s="1"/>
    </row>
    <row r="54" spans="1:9" ht="15.75" x14ac:dyDescent="0.25">
      <c r="A54" s="529" t="str">
        <f t="shared" si="7"/>
        <v/>
      </c>
      <c r="B54" s="417"/>
      <c r="C54" s="1"/>
      <c r="D54" s="1"/>
      <c r="E54" s="1"/>
      <c r="F54" s="1"/>
      <c r="G54" s="3"/>
      <c r="H54" s="1"/>
      <c r="I54" s="1"/>
    </row>
    <row r="55" spans="1:9" ht="15.75" x14ac:dyDescent="0.25">
      <c r="A55" s="529" t="str">
        <f t="shared" si="7"/>
        <v/>
      </c>
      <c r="B55" s="417"/>
      <c r="C55" s="1"/>
      <c r="D55" s="1"/>
      <c r="E55" s="1"/>
      <c r="F55" s="1"/>
      <c r="G55" s="3"/>
      <c r="H55" s="1"/>
      <c r="I55" s="1"/>
    </row>
    <row r="56" spans="1:9" ht="15.75" x14ac:dyDescent="0.25">
      <c r="A56" s="529" t="str">
        <f t="shared" si="7"/>
        <v/>
      </c>
      <c r="B56" s="417"/>
      <c r="C56" s="1"/>
      <c r="D56" s="1"/>
      <c r="E56" s="1"/>
      <c r="F56" s="1"/>
      <c r="G56" s="3"/>
      <c r="H56" s="1"/>
      <c r="I56" s="1"/>
    </row>
    <row r="57" spans="1:9" ht="15.75" x14ac:dyDescent="0.25">
      <c r="A57" s="529" t="str">
        <f t="shared" si="7"/>
        <v/>
      </c>
      <c r="B57" s="417"/>
      <c r="C57" s="1"/>
      <c r="D57" s="1"/>
      <c r="E57" s="1"/>
      <c r="F57" s="1"/>
      <c r="G57" s="3"/>
      <c r="H57" s="1"/>
      <c r="I57" s="1"/>
    </row>
    <row r="58" spans="1:9" ht="15.75" x14ac:dyDescent="0.25">
      <c r="A58" s="530" t="str">
        <f t="shared" si="7"/>
        <v/>
      </c>
      <c r="B58" s="452"/>
      <c r="C58" s="1"/>
      <c r="D58" s="1"/>
      <c r="E58" s="1"/>
      <c r="F58" s="1"/>
      <c r="G58" s="3"/>
      <c r="H58" s="1"/>
      <c r="I58" s="1"/>
    </row>
    <row r="59" spans="1:9" ht="15.75" x14ac:dyDescent="0.25">
      <c r="A59" s="1"/>
      <c r="B59" s="1"/>
      <c r="C59" s="1"/>
      <c r="D59" s="1"/>
      <c r="E59" s="1"/>
      <c r="F59" s="1"/>
      <c r="G59" s="1"/>
      <c r="H59" s="1"/>
      <c r="I59" s="1"/>
    </row>
    <row r="60" spans="1:9" ht="15.75" x14ac:dyDescent="0.25">
      <c r="A60" s="135" t="s">
        <v>843</v>
      </c>
      <c r="B60" s="1"/>
      <c r="C60" s="1"/>
      <c r="D60" s="1"/>
      <c r="E60" s="1"/>
      <c r="F60" s="1"/>
      <c r="G60" s="1"/>
      <c r="H60" s="1"/>
      <c r="I60" s="1"/>
    </row>
    <row r="61" spans="1:9" ht="15.75" x14ac:dyDescent="0.25">
      <c r="A61" s="1134" t="s">
        <v>381</v>
      </c>
      <c r="B61" s="1137" t="s">
        <v>383</v>
      </c>
      <c r="C61" s="1138"/>
      <c r="D61" s="1138"/>
      <c r="E61" s="1138"/>
      <c r="F61" s="1138"/>
      <c r="G61" s="1138"/>
      <c r="H61" s="1138"/>
      <c r="I61" s="1139"/>
    </row>
    <row r="62" spans="1:9" ht="15.75" x14ac:dyDescent="0.25">
      <c r="A62" s="1135"/>
      <c r="B62" s="1137" t="s">
        <v>369</v>
      </c>
      <c r="C62" s="1139"/>
      <c r="D62" s="1137" t="s">
        <v>370</v>
      </c>
      <c r="E62" s="1139"/>
      <c r="F62" s="1137" t="s">
        <v>371</v>
      </c>
      <c r="G62" s="1139"/>
      <c r="H62" s="1137" t="s">
        <v>372</v>
      </c>
      <c r="I62" s="1139"/>
    </row>
    <row r="63" spans="1:9" ht="15.75" x14ac:dyDescent="0.25">
      <c r="A63" s="1136"/>
      <c r="B63" s="815" t="s">
        <v>829</v>
      </c>
      <c r="C63" s="816" t="s">
        <v>318</v>
      </c>
      <c r="D63" s="815" t="s">
        <v>829</v>
      </c>
      <c r="E63" s="816" t="s">
        <v>318</v>
      </c>
      <c r="F63" s="815" t="s">
        <v>829</v>
      </c>
      <c r="G63" s="816" t="s">
        <v>318</v>
      </c>
      <c r="H63" s="815" t="s">
        <v>829</v>
      </c>
      <c r="I63" s="817" t="s">
        <v>318</v>
      </c>
    </row>
    <row r="64" spans="1:9" x14ac:dyDescent="0.25">
      <c r="A64" s="41" t="str">
        <f>A47</f>
        <v/>
      </c>
      <c r="B64" s="531" t="str">
        <f>IF(A4="","",B4*D4)</f>
        <v/>
      </c>
      <c r="C64" s="430" t="str">
        <f>IF(A4="","",B64*B47)</f>
        <v/>
      </c>
      <c r="D64" s="531" t="str">
        <f>IF(A4="","",B4*E4)</f>
        <v/>
      </c>
      <c r="E64" s="430" t="str">
        <f>IF(A4="","",D64*B47)</f>
        <v/>
      </c>
      <c r="F64" s="531" t="str">
        <f>IF(A4="","",B4*F4)</f>
        <v/>
      </c>
      <c r="G64" s="431" t="str">
        <f>IF(A4="","",F64*B47)</f>
        <v/>
      </c>
      <c r="H64" s="534" t="str">
        <f>IF(A4="","",B4*G4)</f>
        <v/>
      </c>
      <c r="I64" s="431" t="str">
        <f>IF(A4="","",H64*B47)</f>
        <v/>
      </c>
    </row>
    <row r="65" spans="1:9" x14ac:dyDescent="0.25">
      <c r="A65" s="42" t="str">
        <f>A48</f>
        <v/>
      </c>
      <c r="B65" s="532" t="str">
        <f t="shared" ref="B65:B75" si="8">IF(A5="","",B5*D5)</f>
        <v/>
      </c>
      <c r="C65" s="497" t="str">
        <f t="shared" ref="C65:C75" si="9">IF(A5="","",B65*B48)</f>
        <v/>
      </c>
      <c r="D65" s="533" t="str">
        <f t="shared" ref="D65:D75" si="10">IF(A5="","",B5*E5)</f>
        <v/>
      </c>
      <c r="E65" s="65" t="str">
        <f t="shared" ref="E65:E75" si="11">IF(A5="","",D65*B48)</f>
        <v/>
      </c>
      <c r="F65" s="533" t="str">
        <f t="shared" ref="F65:F75" si="12">IF(A5="","",B5*F5)</f>
        <v/>
      </c>
      <c r="G65" s="64" t="str">
        <f t="shared" ref="G65:G75" si="13">IF(A5="","",F65*B48)</f>
        <v/>
      </c>
      <c r="H65" s="535" t="str">
        <f t="shared" ref="H65:H75" si="14">IF(A5="","",B5*G5)</f>
        <v/>
      </c>
      <c r="I65" s="64" t="str">
        <f t="shared" ref="I65:I75" si="15">IF(A5="","",H65*B48)</f>
        <v/>
      </c>
    </row>
    <row r="66" spans="1:9" x14ac:dyDescent="0.25">
      <c r="A66" s="42" t="str">
        <f t="shared" ref="A66:A75" si="16">A49</f>
        <v/>
      </c>
      <c r="B66" s="533" t="str">
        <f t="shared" si="8"/>
        <v/>
      </c>
      <c r="C66" s="65" t="str">
        <f t="shared" si="9"/>
        <v/>
      </c>
      <c r="D66" s="533" t="str">
        <f t="shared" si="10"/>
        <v/>
      </c>
      <c r="E66" s="65" t="str">
        <f t="shared" si="11"/>
        <v/>
      </c>
      <c r="F66" s="533" t="str">
        <f t="shared" si="12"/>
        <v/>
      </c>
      <c r="G66" s="64" t="str">
        <f t="shared" si="13"/>
        <v/>
      </c>
      <c r="H66" s="535" t="str">
        <f t="shared" si="14"/>
        <v/>
      </c>
      <c r="I66" s="64" t="str">
        <f t="shared" si="15"/>
        <v/>
      </c>
    </row>
    <row r="67" spans="1:9" x14ac:dyDescent="0.25">
      <c r="A67" s="42" t="str">
        <f t="shared" si="16"/>
        <v/>
      </c>
      <c r="B67" s="533" t="str">
        <f t="shared" si="8"/>
        <v/>
      </c>
      <c r="C67" s="65" t="str">
        <f t="shared" si="9"/>
        <v/>
      </c>
      <c r="D67" s="533" t="str">
        <f t="shared" si="10"/>
        <v/>
      </c>
      <c r="E67" s="65" t="str">
        <f t="shared" si="11"/>
        <v/>
      </c>
      <c r="F67" s="533" t="str">
        <f t="shared" si="12"/>
        <v/>
      </c>
      <c r="G67" s="64" t="str">
        <f t="shared" si="13"/>
        <v/>
      </c>
      <c r="H67" s="535" t="str">
        <f t="shared" si="14"/>
        <v/>
      </c>
      <c r="I67" s="64" t="str">
        <f t="shared" si="15"/>
        <v/>
      </c>
    </row>
    <row r="68" spans="1:9" x14ac:dyDescent="0.25">
      <c r="A68" s="42" t="str">
        <f t="shared" si="16"/>
        <v/>
      </c>
      <c r="B68" s="533" t="str">
        <f t="shared" si="8"/>
        <v/>
      </c>
      <c r="C68" s="65" t="str">
        <f t="shared" si="9"/>
        <v/>
      </c>
      <c r="D68" s="533" t="str">
        <f t="shared" si="10"/>
        <v/>
      </c>
      <c r="E68" s="65" t="str">
        <f t="shared" si="11"/>
        <v/>
      </c>
      <c r="F68" s="533" t="str">
        <f t="shared" si="12"/>
        <v/>
      </c>
      <c r="G68" s="64" t="str">
        <f t="shared" si="13"/>
        <v/>
      </c>
      <c r="H68" s="535" t="str">
        <f t="shared" si="14"/>
        <v/>
      </c>
      <c r="I68" s="64" t="str">
        <f t="shared" si="15"/>
        <v/>
      </c>
    </row>
    <row r="69" spans="1:9" x14ac:dyDescent="0.25">
      <c r="A69" s="42" t="str">
        <f t="shared" si="16"/>
        <v/>
      </c>
      <c r="B69" s="533" t="str">
        <f t="shared" si="8"/>
        <v/>
      </c>
      <c r="C69" s="65" t="str">
        <f t="shared" si="9"/>
        <v/>
      </c>
      <c r="D69" s="533" t="str">
        <f t="shared" si="10"/>
        <v/>
      </c>
      <c r="E69" s="65" t="str">
        <f t="shared" si="11"/>
        <v/>
      </c>
      <c r="F69" s="533" t="str">
        <f t="shared" si="12"/>
        <v/>
      </c>
      <c r="G69" s="64" t="str">
        <f t="shared" si="13"/>
        <v/>
      </c>
      <c r="H69" s="535" t="str">
        <f t="shared" si="14"/>
        <v/>
      </c>
      <c r="I69" s="64" t="str">
        <f t="shared" si="15"/>
        <v/>
      </c>
    </row>
    <row r="70" spans="1:9" x14ac:dyDescent="0.25">
      <c r="A70" s="42" t="str">
        <f t="shared" si="16"/>
        <v/>
      </c>
      <c r="B70" s="533" t="str">
        <f t="shared" si="8"/>
        <v/>
      </c>
      <c r="C70" s="65" t="str">
        <f t="shared" si="9"/>
        <v/>
      </c>
      <c r="D70" s="533" t="str">
        <f t="shared" si="10"/>
        <v/>
      </c>
      <c r="E70" s="65" t="str">
        <f t="shared" si="11"/>
        <v/>
      </c>
      <c r="F70" s="533" t="str">
        <f t="shared" si="12"/>
        <v/>
      </c>
      <c r="G70" s="64" t="str">
        <f t="shared" si="13"/>
        <v/>
      </c>
      <c r="H70" s="535" t="str">
        <f t="shared" si="14"/>
        <v/>
      </c>
      <c r="I70" s="64" t="str">
        <f t="shared" si="15"/>
        <v/>
      </c>
    </row>
    <row r="71" spans="1:9" x14ac:dyDescent="0.25">
      <c r="A71" s="42" t="str">
        <f t="shared" si="16"/>
        <v/>
      </c>
      <c r="B71" s="533" t="str">
        <f t="shared" si="8"/>
        <v/>
      </c>
      <c r="C71" s="65" t="str">
        <f t="shared" si="9"/>
        <v/>
      </c>
      <c r="D71" s="533" t="str">
        <f t="shared" si="10"/>
        <v/>
      </c>
      <c r="E71" s="65" t="str">
        <f t="shared" si="11"/>
        <v/>
      </c>
      <c r="F71" s="533" t="str">
        <f t="shared" si="12"/>
        <v/>
      </c>
      <c r="G71" s="64" t="str">
        <f t="shared" si="13"/>
        <v/>
      </c>
      <c r="H71" s="535" t="str">
        <f t="shared" si="14"/>
        <v/>
      </c>
      <c r="I71" s="64" t="str">
        <f t="shared" si="15"/>
        <v/>
      </c>
    </row>
    <row r="72" spans="1:9" x14ac:dyDescent="0.25">
      <c r="A72" s="42" t="str">
        <f t="shared" si="16"/>
        <v/>
      </c>
      <c r="B72" s="533" t="str">
        <f t="shared" si="8"/>
        <v/>
      </c>
      <c r="C72" s="65" t="str">
        <f t="shared" si="9"/>
        <v/>
      </c>
      <c r="D72" s="533" t="str">
        <f t="shared" si="10"/>
        <v/>
      </c>
      <c r="E72" s="65" t="str">
        <f t="shared" si="11"/>
        <v/>
      </c>
      <c r="F72" s="533" t="str">
        <f t="shared" si="12"/>
        <v/>
      </c>
      <c r="G72" s="64" t="str">
        <f t="shared" si="13"/>
        <v/>
      </c>
      <c r="H72" s="535" t="str">
        <f t="shared" si="14"/>
        <v/>
      </c>
      <c r="I72" s="64" t="str">
        <f t="shared" si="15"/>
        <v/>
      </c>
    </row>
    <row r="73" spans="1:9" x14ac:dyDescent="0.25">
      <c r="A73" s="42" t="str">
        <f t="shared" si="16"/>
        <v/>
      </c>
      <c r="B73" s="533" t="str">
        <f t="shared" si="8"/>
        <v/>
      </c>
      <c r="C73" s="65" t="str">
        <f t="shared" si="9"/>
        <v/>
      </c>
      <c r="D73" s="533" t="str">
        <f t="shared" si="10"/>
        <v/>
      </c>
      <c r="E73" s="65" t="str">
        <f t="shared" si="11"/>
        <v/>
      </c>
      <c r="F73" s="533" t="str">
        <f t="shared" si="12"/>
        <v/>
      </c>
      <c r="G73" s="64" t="str">
        <f t="shared" si="13"/>
        <v/>
      </c>
      <c r="H73" s="535" t="str">
        <f t="shared" si="14"/>
        <v/>
      </c>
      <c r="I73" s="64" t="str">
        <f t="shared" si="15"/>
        <v/>
      </c>
    </row>
    <row r="74" spans="1:9" x14ac:dyDescent="0.25">
      <c r="A74" s="42" t="str">
        <f t="shared" si="16"/>
        <v/>
      </c>
      <c r="B74" s="533" t="str">
        <f t="shared" si="8"/>
        <v/>
      </c>
      <c r="C74" s="65" t="str">
        <f t="shared" si="9"/>
        <v/>
      </c>
      <c r="D74" s="533" t="str">
        <f t="shared" si="10"/>
        <v/>
      </c>
      <c r="E74" s="65" t="str">
        <f t="shared" si="11"/>
        <v/>
      </c>
      <c r="F74" s="533" t="str">
        <f t="shared" si="12"/>
        <v/>
      </c>
      <c r="G74" s="64" t="str">
        <f t="shared" si="13"/>
        <v/>
      </c>
      <c r="H74" s="535" t="str">
        <f t="shared" si="14"/>
        <v/>
      </c>
      <c r="I74" s="64" t="str">
        <f t="shared" si="15"/>
        <v/>
      </c>
    </row>
    <row r="75" spans="1:9" x14ac:dyDescent="0.25">
      <c r="A75" s="42" t="str">
        <f t="shared" si="16"/>
        <v/>
      </c>
      <c r="B75" s="533" t="str">
        <f t="shared" si="8"/>
        <v/>
      </c>
      <c r="C75" s="65" t="str">
        <f t="shared" si="9"/>
        <v/>
      </c>
      <c r="D75" s="533" t="str">
        <f t="shared" si="10"/>
        <v/>
      </c>
      <c r="E75" s="65" t="str">
        <f t="shared" si="11"/>
        <v/>
      </c>
      <c r="F75" s="533" t="str">
        <f t="shared" si="12"/>
        <v/>
      </c>
      <c r="G75" s="64" t="str">
        <f t="shared" si="13"/>
        <v/>
      </c>
      <c r="H75" s="535" t="str">
        <f t="shared" si="14"/>
        <v/>
      </c>
      <c r="I75" s="64" t="str">
        <f t="shared" si="15"/>
        <v/>
      </c>
    </row>
    <row r="76" spans="1:9" ht="15.75" x14ac:dyDescent="0.25">
      <c r="A76" s="404" t="s">
        <v>321</v>
      </c>
      <c r="B76" s="646"/>
      <c r="C76" s="934">
        <f>SUM(C64:C75)</f>
        <v>0</v>
      </c>
      <c r="D76" s="935"/>
      <c r="E76" s="934">
        <f>SUM(E64:E75)</f>
        <v>0</v>
      </c>
      <c r="F76" s="935"/>
      <c r="G76" s="934">
        <f>SUM(G64:G75)</f>
        <v>0</v>
      </c>
      <c r="H76" s="935"/>
      <c r="I76" s="934">
        <f>SUM(I64:I75)</f>
        <v>0</v>
      </c>
    </row>
    <row r="78" spans="1:9" ht="15.75" x14ac:dyDescent="0.25">
      <c r="A78" s="1134" t="s">
        <v>381</v>
      </c>
      <c r="B78" s="1137" t="s">
        <v>383</v>
      </c>
      <c r="C78" s="1138"/>
      <c r="D78" s="1138"/>
      <c r="E78" s="1138"/>
      <c r="F78" s="1138"/>
      <c r="G78" s="1138"/>
      <c r="H78" s="1138"/>
      <c r="I78" s="1139"/>
    </row>
    <row r="79" spans="1:9" ht="15.75" x14ac:dyDescent="0.25">
      <c r="A79" s="1135"/>
      <c r="B79" s="1137" t="s">
        <v>373</v>
      </c>
      <c r="C79" s="1139"/>
      <c r="D79" s="1137" t="s">
        <v>374</v>
      </c>
      <c r="E79" s="1139"/>
      <c r="F79" s="1137" t="s">
        <v>375</v>
      </c>
      <c r="G79" s="1139"/>
      <c r="H79" s="1137" t="s">
        <v>376</v>
      </c>
      <c r="I79" s="1139"/>
    </row>
    <row r="80" spans="1:9" ht="15.75" x14ac:dyDescent="0.25">
      <c r="A80" s="1136"/>
      <c r="B80" s="815" t="s">
        <v>829</v>
      </c>
      <c r="C80" s="816" t="s">
        <v>318</v>
      </c>
      <c r="D80" s="815" t="s">
        <v>829</v>
      </c>
      <c r="E80" s="816" t="s">
        <v>318</v>
      </c>
      <c r="F80" s="815" t="s">
        <v>829</v>
      </c>
      <c r="G80" s="816" t="s">
        <v>318</v>
      </c>
      <c r="H80" s="815" t="s">
        <v>829</v>
      </c>
      <c r="I80" s="817" t="s">
        <v>318</v>
      </c>
    </row>
    <row r="81" spans="1:9" x14ac:dyDescent="0.25">
      <c r="A81" s="41" t="str">
        <f t="shared" ref="A81:A92" si="17">A47</f>
        <v/>
      </c>
      <c r="B81" s="531" t="str">
        <f>IF(A18="","",B18*D18)</f>
        <v/>
      </c>
      <c r="C81" s="430" t="str">
        <f>IF(A18="","",B81*B47)</f>
        <v/>
      </c>
      <c r="D81" s="531" t="str">
        <f>IF(A18="","",B18*E18)</f>
        <v/>
      </c>
      <c r="E81" s="430" t="str">
        <f>IF(A18="","",D81*B47)</f>
        <v/>
      </c>
      <c r="F81" s="531" t="str">
        <f>IF(A18="","",B18*F18)</f>
        <v/>
      </c>
      <c r="G81" s="431" t="str">
        <f>IF(A18="","",F81*B47)</f>
        <v/>
      </c>
      <c r="H81" s="534" t="str">
        <f>IF(A18="","",B18*G18)</f>
        <v/>
      </c>
      <c r="I81" s="431" t="str">
        <f>IF(A18="","",H81*B47)</f>
        <v/>
      </c>
    </row>
    <row r="82" spans="1:9" x14ac:dyDescent="0.25">
      <c r="A82" s="42" t="str">
        <f t="shared" si="17"/>
        <v/>
      </c>
      <c r="B82" s="533" t="str">
        <f t="shared" ref="B82:B92" si="18">IF(A19="","",B19*D19)</f>
        <v/>
      </c>
      <c r="C82" s="65" t="str">
        <f t="shared" ref="C82:C92" si="19">IF(A19="","",B82*B48)</f>
        <v/>
      </c>
      <c r="D82" s="533" t="str">
        <f t="shared" ref="D82:D92" si="20">IF(A19="","",B19*E19)</f>
        <v/>
      </c>
      <c r="E82" s="65" t="str">
        <f t="shared" ref="E82:E92" si="21">IF(A19="","",D82*B48)</f>
        <v/>
      </c>
      <c r="F82" s="533" t="str">
        <f t="shared" ref="F82:F92" si="22">IF(A19="","",B19*F19)</f>
        <v/>
      </c>
      <c r="G82" s="64" t="str">
        <f t="shared" ref="G82:G92" si="23">IF(A19="","",F82*B48)</f>
        <v/>
      </c>
      <c r="H82" s="535" t="str">
        <f t="shared" ref="H82:H92" si="24">IF(A19="","",B19*G19)</f>
        <v/>
      </c>
      <c r="I82" s="64" t="str">
        <f t="shared" ref="I82:I92" si="25">IF(A19="","",H82*B48)</f>
        <v/>
      </c>
    </row>
    <row r="83" spans="1:9" x14ac:dyDescent="0.25">
      <c r="A83" s="42" t="str">
        <f t="shared" si="17"/>
        <v/>
      </c>
      <c r="B83" s="533" t="str">
        <f t="shared" si="18"/>
        <v/>
      </c>
      <c r="C83" s="65" t="str">
        <f t="shared" si="19"/>
        <v/>
      </c>
      <c r="D83" s="533" t="str">
        <f t="shared" si="20"/>
        <v/>
      </c>
      <c r="E83" s="65" t="str">
        <f t="shared" si="21"/>
        <v/>
      </c>
      <c r="F83" s="533" t="str">
        <f t="shared" si="22"/>
        <v/>
      </c>
      <c r="G83" s="64" t="str">
        <f t="shared" si="23"/>
        <v/>
      </c>
      <c r="H83" s="535" t="str">
        <f t="shared" si="24"/>
        <v/>
      </c>
      <c r="I83" s="64" t="str">
        <f t="shared" si="25"/>
        <v/>
      </c>
    </row>
    <row r="84" spans="1:9" x14ac:dyDescent="0.25">
      <c r="A84" s="42" t="str">
        <f t="shared" si="17"/>
        <v/>
      </c>
      <c r="B84" s="533" t="str">
        <f t="shared" si="18"/>
        <v/>
      </c>
      <c r="C84" s="65" t="str">
        <f t="shared" si="19"/>
        <v/>
      </c>
      <c r="D84" s="533" t="str">
        <f t="shared" si="20"/>
        <v/>
      </c>
      <c r="E84" s="65" t="str">
        <f t="shared" si="21"/>
        <v/>
      </c>
      <c r="F84" s="533" t="str">
        <f t="shared" si="22"/>
        <v/>
      </c>
      <c r="G84" s="64" t="str">
        <f t="shared" si="23"/>
        <v/>
      </c>
      <c r="H84" s="535" t="str">
        <f t="shared" si="24"/>
        <v/>
      </c>
      <c r="I84" s="64" t="str">
        <f t="shared" si="25"/>
        <v/>
      </c>
    </row>
    <row r="85" spans="1:9" x14ac:dyDescent="0.25">
      <c r="A85" s="42" t="str">
        <f t="shared" si="17"/>
        <v/>
      </c>
      <c r="B85" s="533" t="str">
        <f t="shared" si="18"/>
        <v/>
      </c>
      <c r="C85" s="65" t="str">
        <f t="shared" si="19"/>
        <v/>
      </c>
      <c r="D85" s="533" t="str">
        <f t="shared" si="20"/>
        <v/>
      </c>
      <c r="E85" s="65" t="str">
        <f t="shared" si="21"/>
        <v/>
      </c>
      <c r="F85" s="533" t="str">
        <f t="shared" si="22"/>
        <v/>
      </c>
      <c r="G85" s="64" t="str">
        <f t="shared" si="23"/>
        <v/>
      </c>
      <c r="H85" s="535" t="str">
        <f t="shared" si="24"/>
        <v/>
      </c>
      <c r="I85" s="64" t="str">
        <f t="shared" si="25"/>
        <v/>
      </c>
    </row>
    <row r="86" spans="1:9" x14ac:dyDescent="0.25">
      <c r="A86" s="42" t="str">
        <f t="shared" si="17"/>
        <v/>
      </c>
      <c r="B86" s="533" t="str">
        <f t="shared" si="18"/>
        <v/>
      </c>
      <c r="C86" s="65" t="str">
        <f t="shared" si="19"/>
        <v/>
      </c>
      <c r="D86" s="533" t="str">
        <f t="shared" si="20"/>
        <v/>
      </c>
      <c r="E86" s="65" t="str">
        <f t="shared" si="21"/>
        <v/>
      </c>
      <c r="F86" s="533" t="str">
        <f t="shared" si="22"/>
        <v/>
      </c>
      <c r="G86" s="64" t="str">
        <f t="shared" si="23"/>
        <v/>
      </c>
      <c r="H86" s="535" t="str">
        <f t="shared" si="24"/>
        <v/>
      </c>
      <c r="I86" s="64" t="str">
        <f t="shared" si="25"/>
        <v/>
      </c>
    </row>
    <row r="87" spans="1:9" x14ac:dyDescent="0.25">
      <c r="A87" s="42" t="str">
        <f t="shared" si="17"/>
        <v/>
      </c>
      <c r="B87" s="533" t="str">
        <f t="shared" si="18"/>
        <v/>
      </c>
      <c r="C87" s="65" t="str">
        <f t="shared" si="19"/>
        <v/>
      </c>
      <c r="D87" s="533" t="str">
        <f t="shared" si="20"/>
        <v/>
      </c>
      <c r="E87" s="65" t="str">
        <f t="shared" si="21"/>
        <v/>
      </c>
      <c r="F87" s="533" t="str">
        <f t="shared" si="22"/>
        <v/>
      </c>
      <c r="G87" s="64" t="str">
        <f t="shared" si="23"/>
        <v/>
      </c>
      <c r="H87" s="535" t="str">
        <f t="shared" si="24"/>
        <v/>
      </c>
      <c r="I87" s="64" t="str">
        <f t="shared" si="25"/>
        <v/>
      </c>
    </row>
    <row r="88" spans="1:9" x14ac:dyDescent="0.25">
      <c r="A88" s="42" t="str">
        <f t="shared" si="17"/>
        <v/>
      </c>
      <c r="B88" s="533" t="str">
        <f t="shared" si="18"/>
        <v/>
      </c>
      <c r="C88" s="65" t="str">
        <f t="shared" si="19"/>
        <v/>
      </c>
      <c r="D88" s="533" t="str">
        <f t="shared" si="20"/>
        <v/>
      </c>
      <c r="E88" s="65" t="str">
        <f t="shared" si="21"/>
        <v/>
      </c>
      <c r="F88" s="533" t="str">
        <f t="shared" si="22"/>
        <v/>
      </c>
      <c r="G88" s="64" t="str">
        <f t="shared" si="23"/>
        <v/>
      </c>
      <c r="H88" s="535" t="str">
        <f t="shared" si="24"/>
        <v/>
      </c>
      <c r="I88" s="64" t="str">
        <f t="shared" si="25"/>
        <v/>
      </c>
    </row>
    <row r="89" spans="1:9" x14ac:dyDescent="0.25">
      <c r="A89" s="42" t="str">
        <f t="shared" si="17"/>
        <v/>
      </c>
      <c r="B89" s="533" t="str">
        <f t="shared" si="18"/>
        <v/>
      </c>
      <c r="C89" s="65" t="str">
        <f t="shared" si="19"/>
        <v/>
      </c>
      <c r="D89" s="533" t="str">
        <f t="shared" si="20"/>
        <v/>
      </c>
      <c r="E89" s="65" t="str">
        <f t="shared" si="21"/>
        <v/>
      </c>
      <c r="F89" s="533" t="str">
        <f t="shared" si="22"/>
        <v/>
      </c>
      <c r="G89" s="64" t="str">
        <f t="shared" si="23"/>
        <v/>
      </c>
      <c r="H89" s="535" t="str">
        <f t="shared" si="24"/>
        <v/>
      </c>
      <c r="I89" s="64" t="str">
        <f t="shared" si="25"/>
        <v/>
      </c>
    </row>
    <row r="90" spans="1:9" x14ac:dyDescent="0.25">
      <c r="A90" s="42" t="str">
        <f t="shared" si="17"/>
        <v/>
      </c>
      <c r="B90" s="533" t="str">
        <f t="shared" si="18"/>
        <v/>
      </c>
      <c r="C90" s="65" t="str">
        <f>IF(A27="","",B90*B56)</f>
        <v/>
      </c>
      <c r="D90" s="533" t="str">
        <f t="shared" si="20"/>
        <v/>
      </c>
      <c r="E90" s="65" t="str">
        <f t="shared" si="21"/>
        <v/>
      </c>
      <c r="F90" s="533" t="str">
        <f t="shared" si="22"/>
        <v/>
      </c>
      <c r="G90" s="64" t="str">
        <f t="shared" si="23"/>
        <v/>
      </c>
      <c r="H90" s="535" t="str">
        <f t="shared" si="24"/>
        <v/>
      </c>
      <c r="I90" s="64" t="str">
        <f t="shared" si="25"/>
        <v/>
      </c>
    </row>
    <row r="91" spans="1:9" x14ac:dyDescent="0.25">
      <c r="A91" s="42" t="str">
        <f t="shared" si="17"/>
        <v/>
      </c>
      <c r="B91" s="533" t="str">
        <f t="shared" si="18"/>
        <v/>
      </c>
      <c r="C91" s="65" t="str">
        <f t="shared" si="19"/>
        <v/>
      </c>
      <c r="D91" s="533" t="str">
        <f t="shared" si="20"/>
        <v/>
      </c>
      <c r="E91" s="65" t="str">
        <f t="shared" si="21"/>
        <v/>
      </c>
      <c r="F91" s="533" t="str">
        <f t="shared" si="22"/>
        <v/>
      </c>
      <c r="G91" s="64" t="str">
        <f t="shared" si="23"/>
        <v/>
      </c>
      <c r="H91" s="535" t="str">
        <f t="shared" si="24"/>
        <v/>
      </c>
      <c r="I91" s="64" t="str">
        <f t="shared" si="25"/>
        <v/>
      </c>
    </row>
    <row r="92" spans="1:9" x14ac:dyDescent="0.25">
      <c r="A92" s="42" t="str">
        <f t="shared" si="17"/>
        <v/>
      </c>
      <c r="B92" s="533" t="str">
        <f t="shared" si="18"/>
        <v/>
      </c>
      <c r="C92" s="65" t="str">
        <f t="shared" si="19"/>
        <v/>
      </c>
      <c r="D92" s="533" t="str">
        <f t="shared" si="20"/>
        <v/>
      </c>
      <c r="E92" s="65" t="str">
        <f t="shared" si="21"/>
        <v/>
      </c>
      <c r="F92" s="533" t="str">
        <f t="shared" si="22"/>
        <v/>
      </c>
      <c r="G92" s="64" t="str">
        <f t="shared" si="23"/>
        <v/>
      </c>
      <c r="H92" s="535" t="str">
        <f t="shared" si="24"/>
        <v/>
      </c>
      <c r="I92" s="64" t="str">
        <f t="shared" si="25"/>
        <v/>
      </c>
    </row>
    <row r="93" spans="1:9" ht="15.75" x14ac:dyDescent="0.25">
      <c r="A93" s="404" t="s">
        <v>321</v>
      </c>
      <c r="B93" s="646"/>
      <c r="C93" s="934">
        <f>SUM(C81:C92)</f>
        <v>0</v>
      </c>
      <c r="D93" s="935"/>
      <c r="E93" s="934">
        <f>SUM(E81:E92)</f>
        <v>0</v>
      </c>
      <c r="F93" s="936"/>
      <c r="G93" s="934">
        <f>SUM(G81:G92)</f>
        <v>0</v>
      </c>
      <c r="H93" s="935"/>
      <c r="I93" s="934">
        <f>SUM(I81:I92)</f>
        <v>0</v>
      </c>
    </row>
    <row r="95" spans="1:9" ht="15.75" x14ac:dyDescent="0.25">
      <c r="A95" s="1134" t="s">
        <v>381</v>
      </c>
      <c r="B95" s="1137" t="s">
        <v>383</v>
      </c>
      <c r="C95" s="1138"/>
      <c r="D95" s="1138"/>
      <c r="E95" s="1138"/>
      <c r="F95" s="1138"/>
      <c r="G95" s="1138"/>
      <c r="H95" s="1138"/>
      <c r="I95" s="1139"/>
    </row>
    <row r="96" spans="1:9" ht="15.75" x14ac:dyDescent="0.25">
      <c r="A96" s="1135"/>
      <c r="B96" s="1137" t="s">
        <v>377</v>
      </c>
      <c r="C96" s="1139"/>
      <c r="D96" s="1137" t="s">
        <v>378</v>
      </c>
      <c r="E96" s="1139"/>
      <c r="F96" s="1137" t="s">
        <v>379</v>
      </c>
      <c r="G96" s="1139"/>
      <c r="H96" s="1137" t="s">
        <v>380</v>
      </c>
      <c r="I96" s="1139"/>
    </row>
    <row r="97" spans="1:9" ht="15.75" x14ac:dyDescent="0.25">
      <c r="A97" s="1136"/>
      <c r="B97" s="815" t="s">
        <v>829</v>
      </c>
      <c r="C97" s="816" t="s">
        <v>318</v>
      </c>
      <c r="D97" s="815" t="s">
        <v>829</v>
      </c>
      <c r="E97" s="816" t="s">
        <v>318</v>
      </c>
      <c r="F97" s="815" t="s">
        <v>829</v>
      </c>
      <c r="G97" s="816" t="s">
        <v>318</v>
      </c>
      <c r="H97" s="815" t="s">
        <v>829</v>
      </c>
      <c r="I97" s="817" t="s">
        <v>318</v>
      </c>
    </row>
    <row r="98" spans="1:9" x14ac:dyDescent="0.25">
      <c r="A98" s="41" t="str">
        <f t="shared" ref="A98:A109" si="26">A47</f>
        <v/>
      </c>
      <c r="B98" s="531" t="str">
        <f>IF(A32="","",B32*D32)</f>
        <v/>
      </c>
      <c r="C98" s="430" t="str">
        <f>IF(A32="","",B98*B47)</f>
        <v/>
      </c>
      <c r="D98" s="531" t="str">
        <f>IF(A32="","",B32*E32)</f>
        <v/>
      </c>
      <c r="E98" s="430" t="str">
        <f>IF(A32="","",D98*B47)</f>
        <v/>
      </c>
      <c r="F98" s="531" t="str">
        <f>IF(A32="","",B32*F32)</f>
        <v/>
      </c>
      <c r="G98" s="431" t="str">
        <f>IF(A32="","",F98*B47)</f>
        <v/>
      </c>
      <c r="H98" s="534" t="str">
        <f>IF(A32="","",B32*G32)</f>
        <v/>
      </c>
      <c r="I98" s="431" t="str">
        <f>IF(A32="","",H98*B47)</f>
        <v/>
      </c>
    </row>
    <row r="99" spans="1:9" x14ac:dyDescent="0.25">
      <c r="A99" s="42" t="str">
        <f t="shared" si="26"/>
        <v/>
      </c>
      <c r="B99" s="533" t="str">
        <f t="shared" ref="B99:B109" si="27">IF(A33="","",B33*D33)</f>
        <v/>
      </c>
      <c r="C99" s="65" t="str">
        <f t="shared" ref="C99:C109" si="28">IF(A33="","",B99*B48)</f>
        <v/>
      </c>
      <c r="D99" s="533" t="str">
        <f t="shared" ref="D99:D109" si="29">IF(A33="","",B33*E33)</f>
        <v/>
      </c>
      <c r="E99" s="65" t="str">
        <f t="shared" ref="E99:E109" si="30">IF(A33="","",D99*B48)</f>
        <v/>
      </c>
      <c r="F99" s="533" t="str">
        <f t="shared" ref="F99:F109" si="31">IF(A33="","",B33*F33)</f>
        <v/>
      </c>
      <c r="G99" s="64" t="str">
        <f t="shared" ref="G99:G109" si="32">IF(A33="","",F99*B48)</f>
        <v/>
      </c>
      <c r="H99" s="535" t="str">
        <f t="shared" ref="H99:H109" si="33">IF(A33="","",B33*G33)</f>
        <v/>
      </c>
      <c r="I99" s="64" t="str">
        <f t="shared" ref="I99:I109" si="34">IF(A33="","",H99*B48)</f>
        <v/>
      </c>
    </row>
    <row r="100" spans="1:9" x14ac:dyDescent="0.25">
      <c r="A100" s="42" t="str">
        <f t="shared" si="26"/>
        <v/>
      </c>
      <c r="B100" s="533" t="str">
        <f t="shared" si="27"/>
        <v/>
      </c>
      <c r="C100" s="65" t="str">
        <f t="shared" si="28"/>
        <v/>
      </c>
      <c r="D100" s="533" t="str">
        <f t="shared" si="29"/>
        <v/>
      </c>
      <c r="E100" s="65" t="str">
        <f t="shared" si="30"/>
        <v/>
      </c>
      <c r="F100" s="533" t="str">
        <f t="shared" si="31"/>
        <v/>
      </c>
      <c r="G100" s="64" t="str">
        <f t="shared" si="32"/>
        <v/>
      </c>
      <c r="H100" s="535" t="str">
        <f t="shared" si="33"/>
        <v/>
      </c>
      <c r="I100" s="64" t="str">
        <f t="shared" si="34"/>
        <v/>
      </c>
    </row>
    <row r="101" spans="1:9" x14ac:dyDescent="0.25">
      <c r="A101" s="42" t="str">
        <f t="shared" si="26"/>
        <v/>
      </c>
      <c r="B101" s="533" t="str">
        <f t="shared" si="27"/>
        <v/>
      </c>
      <c r="C101" s="65" t="str">
        <f t="shared" si="28"/>
        <v/>
      </c>
      <c r="D101" s="533" t="str">
        <f t="shared" si="29"/>
        <v/>
      </c>
      <c r="E101" s="65" t="str">
        <f t="shared" si="30"/>
        <v/>
      </c>
      <c r="F101" s="533" t="str">
        <f t="shared" si="31"/>
        <v/>
      </c>
      <c r="G101" s="64" t="str">
        <f t="shared" si="32"/>
        <v/>
      </c>
      <c r="H101" s="535" t="str">
        <f t="shared" si="33"/>
        <v/>
      </c>
      <c r="I101" s="64" t="str">
        <f t="shared" si="34"/>
        <v/>
      </c>
    </row>
    <row r="102" spans="1:9" x14ac:dyDescent="0.25">
      <c r="A102" s="42" t="str">
        <f t="shared" si="26"/>
        <v/>
      </c>
      <c r="B102" s="533" t="str">
        <f t="shared" si="27"/>
        <v/>
      </c>
      <c r="C102" s="65" t="str">
        <f t="shared" si="28"/>
        <v/>
      </c>
      <c r="D102" s="533" t="str">
        <f t="shared" si="29"/>
        <v/>
      </c>
      <c r="E102" s="65" t="str">
        <f t="shared" si="30"/>
        <v/>
      </c>
      <c r="F102" s="533" t="str">
        <f t="shared" si="31"/>
        <v/>
      </c>
      <c r="G102" s="64" t="str">
        <f t="shared" si="32"/>
        <v/>
      </c>
      <c r="H102" s="535" t="str">
        <f t="shared" si="33"/>
        <v/>
      </c>
      <c r="I102" s="64" t="str">
        <f t="shared" si="34"/>
        <v/>
      </c>
    </row>
    <row r="103" spans="1:9" x14ac:dyDescent="0.25">
      <c r="A103" s="42" t="str">
        <f t="shared" si="26"/>
        <v/>
      </c>
      <c r="B103" s="533" t="str">
        <f t="shared" si="27"/>
        <v/>
      </c>
      <c r="C103" s="65" t="str">
        <f t="shared" si="28"/>
        <v/>
      </c>
      <c r="D103" s="533" t="str">
        <f t="shared" si="29"/>
        <v/>
      </c>
      <c r="E103" s="65" t="str">
        <f t="shared" si="30"/>
        <v/>
      </c>
      <c r="F103" s="533" t="str">
        <f t="shared" si="31"/>
        <v/>
      </c>
      <c r="G103" s="64" t="str">
        <f t="shared" si="32"/>
        <v/>
      </c>
      <c r="H103" s="535" t="str">
        <f t="shared" si="33"/>
        <v/>
      </c>
      <c r="I103" s="64" t="str">
        <f t="shared" si="34"/>
        <v/>
      </c>
    </row>
    <row r="104" spans="1:9" x14ac:dyDescent="0.25">
      <c r="A104" s="42" t="str">
        <f t="shared" si="26"/>
        <v/>
      </c>
      <c r="B104" s="533" t="str">
        <f t="shared" si="27"/>
        <v/>
      </c>
      <c r="C104" s="65" t="str">
        <f t="shared" si="28"/>
        <v/>
      </c>
      <c r="D104" s="533" t="str">
        <f t="shared" si="29"/>
        <v/>
      </c>
      <c r="E104" s="65" t="str">
        <f t="shared" si="30"/>
        <v/>
      </c>
      <c r="F104" s="533" t="str">
        <f t="shared" si="31"/>
        <v/>
      </c>
      <c r="G104" s="64" t="str">
        <f t="shared" si="32"/>
        <v/>
      </c>
      <c r="H104" s="535" t="str">
        <f t="shared" si="33"/>
        <v/>
      </c>
      <c r="I104" s="64" t="str">
        <f t="shared" si="34"/>
        <v/>
      </c>
    </row>
    <row r="105" spans="1:9" x14ac:dyDescent="0.25">
      <c r="A105" s="42" t="str">
        <f t="shared" si="26"/>
        <v/>
      </c>
      <c r="B105" s="533" t="str">
        <f t="shared" si="27"/>
        <v/>
      </c>
      <c r="C105" s="65" t="str">
        <f t="shared" si="28"/>
        <v/>
      </c>
      <c r="D105" s="533" t="str">
        <f t="shared" si="29"/>
        <v/>
      </c>
      <c r="E105" s="65" t="str">
        <f t="shared" si="30"/>
        <v/>
      </c>
      <c r="F105" s="533" t="str">
        <f t="shared" si="31"/>
        <v/>
      </c>
      <c r="G105" s="64" t="str">
        <f t="shared" si="32"/>
        <v/>
      </c>
      <c r="H105" s="535" t="str">
        <f t="shared" si="33"/>
        <v/>
      </c>
      <c r="I105" s="64" t="str">
        <f t="shared" si="34"/>
        <v/>
      </c>
    </row>
    <row r="106" spans="1:9" x14ac:dyDescent="0.25">
      <c r="A106" s="42" t="str">
        <f t="shared" si="26"/>
        <v/>
      </c>
      <c r="B106" s="533" t="str">
        <f t="shared" si="27"/>
        <v/>
      </c>
      <c r="C106" s="65" t="str">
        <f>IF(A40="","",B106*B55)</f>
        <v/>
      </c>
      <c r="D106" s="533" t="str">
        <f t="shared" si="29"/>
        <v/>
      </c>
      <c r="E106" s="65" t="str">
        <f t="shared" si="30"/>
        <v/>
      </c>
      <c r="F106" s="533" t="str">
        <f t="shared" si="31"/>
        <v/>
      </c>
      <c r="G106" s="64" t="str">
        <f t="shared" si="32"/>
        <v/>
      </c>
      <c r="H106" s="535" t="str">
        <f t="shared" si="33"/>
        <v/>
      </c>
      <c r="I106" s="64" t="str">
        <f t="shared" si="34"/>
        <v/>
      </c>
    </row>
    <row r="107" spans="1:9" x14ac:dyDescent="0.25">
      <c r="A107" s="42" t="str">
        <f t="shared" si="26"/>
        <v/>
      </c>
      <c r="B107" s="533" t="str">
        <f>IF(A41="","",B41*D41)</f>
        <v/>
      </c>
      <c r="C107" s="65" t="str">
        <f>IF(A41="","",B107*B56)</f>
        <v/>
      </c>
      <c r="D107" s="533" t="str">
        <f t="shared" si="29"/>
        <v/>
      </c>
      <c r="E107" s="65" t="str">
        <f t="shared" si="30"/>
        <v/>
      </c>
      <c r="F107" s="533" t="str">
        <f t="shared" si="31"/>
        <v/>
      </c>
      <c r="G107" s="64" t="str">
        <f t="shared" si="32"/>
        <v/>
      </c>
      <c r="H107" s="535" t="str">
        <f t="shared" si="33"/>
        <v/>
      </c>
      <c r="I107" s="64" t="str">
        <f t="shared" si="34"/>
        <v/>
      </c>
    </row>
    <row r="108" spans="1:9" x14ac:dyDescent="0.25">
      <c r="A108" s="42" t="str">
        <f t="shared" si="26"/>
        <v/>
      </c>
      <c r="B108" s="533" t="str">
        <f t="shared" si="27"/>
        <v/>
      </c>
      <c r="C108" s="65" t="str">
        <f t="shared" si="28"/>
        <v/>
      </c>
      <c r="D108" s="533" t="str">
        <f t="shared" si="29"/>
        <v/>
      </c>
      <c r="E108" s="65" t="str">
        <f t="shared" si="30"/>
        <v/>
      </c>
      <c r="F108" s="533" t="str">
        <f t="shared" si="31"/>
        <v/>
      </c>
      <c r="G108" s="64" t="str">
        <f t="shared" si="32"/>
        <v/>
      </c>
      <c r="H108" s="535" t="str">
        <f t="shared" si="33"/>
        <v/>
      </c>
      <c r="I108" s="64" t="str">
        <f t="shared" si="34"/>
        <v/>
      </c>
    </row>
    <row r="109" spans="1:9" x14ac:dyDescent="0.25">
      <c r="A109" s="42" t="str">
        <f t="shared" si="26"/>
        <v/>
      </c>
      <c r="B109" s="533" t="str">
        <f t="shared" si="27"/>
        <v/>
      </c>
      <c r="C109" s="65" t="str">
        <f t="shared" si="28"/>
        <v/>
      </c>
      <c r="D109" s="533" t="str">
        <f t="shared" si="29"/>
        <v/>
      </c>
      <c r="E109" s="65" t="str">
        <f t="shared" si="30"/>
        <v/>
      </c>
      <c r="F109" s="533" t="str">
        <f t="shared" si="31"/>
        <v/>
      </c>
      <c r="G109" s="64" t="str">
        <f t="shared" si="32"/>
        <v/>
      </c>
      <c r="H109" s="535" t="str">
        <f t="shared" si="33"/>
        <v/>
      </c>
      <c r="I109" s="64" t="str">
        <f t="shared" si="34"/>
        <v/>
      </c>
    </row>
    <row r="110" spans="1:9" ht="15.75" x14ac:dyDescent="0.25">
      <c r="A110" s="404" t="s">
        <v>321</v>
      </c>
      <c r="B110" s="646"/>
      <c r="C110" s="934">
        <f>SUM(C98:C109)</f>
        <v>0</v>
      </c>
      <c r="D110" s="935"/>
      <c r="E110" s="934">
        <f>SUM(E98:E109)</f>
        <v>0</v>
      </c>
      <c r="F110" s="935"/>
      <c r="G110" s="934">
        <f>SUM(G98:G109)</f>
        <v>0</v>
      </c>
      <c r="H110" s="935"/>
      <c r="I110" s="934">
        <f>SUM(I98:I109)</f>
        <v>0</v>
      </c>
    </row>
  </sheetData>
  <sheetProtection algorithmName="SHA-512" hashValue="1pPy3donEV8vHLvVLohXgKvzjnLnqjZttlOvbERJiXOguI6frqxQXXrC0xgME17qRMkcZcwh42tV9m9EKqX2TQ==" saltValue="JTgkvnsvPfSNps551E89fg==" spinCount="100000" sheet="1" objects="1" scenarios="1"/>
  <mergeCells count="31">
    <mergeCell ref="A2:A3"/>
    <mergeCell ref="B2:B3"/>
    <mergeCell ref="C2:C3"/>
    <mergeCell ref="D2:G2"/>
    <mergeCell ref="A16:A17"/>
    <mergeCell ref="B16:B17"/>
    <mergeCell ref="C16:C17"/>
    <mergeCell ref="D16:G16"/>
    <mergeCell ref="A30:A31"/>
    <mergeCell ref="B30:B31"/>
    <mergeCell ref="C30:C31"/>
    <mergeCell ref="D30:G30"/>
    <mergeCell ref="A45:B45"/>
    <mergeCell ref="H62:I62"/>
    <mergeCell ref="A78:A80"/>
    <mergeCell ref="B78:I78"/>
    <mergeCell ref="B79:C79"/>
    <mergeCell ref="D79:E79"/>
    <mergeCell ref="F79:G79"/>
    <mergeCell ref="H79:I79"/>
    <mergeCell ref="A61:A63"/>
    <mergeCell ref="B61:I61"/>
    <mergeCell ref="B62:C62"/>
    <mergeCell ref="D62:E62"/>
    <mergeCell ref="F62:G62"/>
    <mergeCell ref="A95:A97"/>
    <mergeCell ref="B95:I95"/>
    <mergeCell ref="B96:C96"/>
    <mergeCell ref="D96:E96"/>
    <mergeCell ref="F96:G96"/>
    <mergeCell ref="H96:I96"/>
  </mergeCells>
  <pageMargins left="0.51181102362204722" right="0.51181102362204722" top="0.78740157480314965" bottom="0.78740157480314965" header="0.31496062992125984" footer="0.31496062992125984"/>
  <pageSetup paperSize="9" scale="72" orientation="portrait" blackAndWhite="1" verticalDpi="599" r:id="rId1"/>
  <headerFooter>
    <oddHeader>&amp;A</oddHeader>
  </headerFooter>
  <rowBreaks count="1" manualBreakCount="1">
    <brk id="5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tabColor rgb="FF081F60"/>
    <pageSetUpPr fitToPage="1"/>
  </sheetPr>
  <dimension ref="A1:W174"/>
  <sheetViews>
    <sheetView showGridLines="0" view="pageBreakPreview" zoomScaleNormal="100" zoomScaleSheetLayoutView="100" workbookViewId="0">
      <selection sqref="A1:E1"/>
    </sheetView>
  </sheetViews>
  <sheetFormatPr defaultRowHeight="15" x14ac:dyDescent="0.2"/>
  <cols>
    <col min="1" max="1" width="35.140625" style="1" customWidth="1"/>
    <col min="2" max="7" width="20" style="1" bestFit="1" customWidth="1"/>
    <col min="8" max="8" width="18" style="1" customWidth="1"/>
    <col min="9" max="11" width="9.140625" style="1"/>
    <col min="12" max="12" width="12" style="1" hidden="1" customWidth="1"/>
    <col min="13" max="13" width="10.5703125" style="1" hidden="1" customWidth="1"/>
    <col min="14" max="23" width="9.140625" style="1" hidden="1" customWidth="1"/>
    <col min="24" max="25" width="9.140625" style="1" customWidth="1"/>
    <col min="26" max="16384" width="9.140625" style="1"/>
  </cols>
  <sheetData>
    <row r="1" spans="1:5" ht="15.75" x14ac:dyDescent="0.25">
      <c r="A1" s="1155"/>
      <c r="B1" s="1155"/>
      <c r="C1" s="1155"/>
      <c r="D1" s="1155"/>
      <c r="E1" s="1155"/>
    </row>
    <row r="2" spans="1:5" ht="15.75" hidden="1" x14ac:dyDescent="0.25">
      <c r="A2" s="561"/>
      <c r="B2" s="561"/>
      <c r="C2" s="561"/>
      <c r="D2" s="561"/>
      <c r="E2" s="561"/>
    </row>
    <row r="3" spans="1:5" ht="15.75" x14ac:dyDescent="0.2">
      <c r="A3" s="1134" t="s">
        <v>345</v>
      </c>
      <c r="B3" s="1152" t="s">
        <v>865</v>
      </c>
      <c r="C3" s="1169"/>
      <c r="D3" s="1170" t="s">
        <v>866</v>
      </c>
      <c r="E3" s="1171"/>
    </row>
    <row r="4" spans="1:5" ht="15.75" x14ac:dyDescent="0.2">
      <c r="A4" s="1136"/>
      <c r="B4" s="559" t="s">
        <v>346</v>
      </c>
      <c r="C4" s="559" t="s">
        <v>631</v>
      </c>
      <c r="D4" s="557" t="s">
        <v>346</v>
      </c>
      <c r="E4" s="557" t="s">
        <v>631</v>
      </c>
    </row>
    <row r="5" spans="1:5" x14ac:dyDescent="0.2">
      <c r="A5" s="41" t="s">
        <v>347</v>
      </c>
      <c r="B5" s="179"/>
      <c r="C5" s="179"/>
      <c r="D5" s="464"/>
      <c r="E5" s="464"/>
    </row>
    <row r="6" spans="1:5" x14ac:dyDescent="0.2">
      <c r="A6" s="42" t="s">
        <v>348</v>
      </c>
      <c r="B6" s="338"/>
      <c r="C6" s="338"/>
      <c r="D6" s="465"/>
      <c r="E6" s="465"/>
    </row>
    <row r="7" spans="1:5" x14ac:dyDescent="0.2">
      <c r="A7" s="42" t="s">
        <v>349</v>
      </c>
      <c r="B7" s="177"/>
      <c r="C7" s="177"/>
      <c r="D7" s="466"/>
      <c r="E7" s="466"/>
    </row>
    <row r="8" spans="1:5" x14ac:dyDescent="0.2">
      <c r="A8" s="42" t="s">
        <v>350</v>
      </c>
      <c r="B8" s="177"/>
      <c r="C8" s="178"/>
      <c r="D8" s="466"/>
      <c r="E8" s="467"/>
    </row>
    <row r="9" spans="1:5" x14ac:dyDescent="0.2">
      <c r="A9" s="42" t="s">
        <v>351</v>
      </c>
      <c r="B9" s="177"/>
      <c r="C9" s="178"/>
      <c r="D9" s="466"/>
      <c r="E9" s="467"/>
    </row>
    <row r="10" spans="1:5" x14ac:dyDescent="0.2">
      <c r="A10" s="42" t="s">
        <v>352</v>
      </c>
      <c r="B10" s="177"/>
      <c r="C10" s="177"/>
      <c r="D10" s="466"/>
      <c r="E10" s="466"/>
    </row>
    <row r="11" spans="1:5" x14ac:dyDescent="0.2">
      <c r="A11" s="42" t="s">
        <v>353</v>
      </c>
      <c r="B11" s="177"/>
      <c r="C11" s="178"/>
      <c r="D11" s="466"/>
      <c r="E11" s="467"/>
    </row>
    <row r="12" spans="1:5" x14ac:dyDescent="0.2">
      <c r="A12" s="42" t="s">
        <v>354</v>
      </c>
      <c r="B12" s="177"/>
      <c r="C12" s="178"/>
      <c r="D12" s="466"/>
      <c r="E12" s="467"/>
    </row>
    <row r="13" spans="1:5" x14ac:dyDescent="0.2">
      <c r="A13" s="43" t="s">
        <v>355</v>
      </c>
      <c r="B13" s="177"/>
      <c r="C13" s="180"/>
      <c r="D13" s="466"/>
      <c r="E13" s="468"/>
    </row>
    <row r="14" spans="1:5" ht="15.75" x14ac:dyDescent="0.25">
      <c r="A14" s="94" t="s">
        <v>321</v>
      </c>
      <c r="B14" s="95">
        <f>SUM(B5:B13)</f>
        <v>0</v>
      </c>
      <c r="C14" s="95">
        <f>SUM(C5:C13)</f>
        <v>0</v>
      </c>
      <c r="D14" s="95">
        <f>SUM(D5:D13)</f>
        <v>0</v>
      </c>
      <c r="E14" s="95">
        <f>SUM(E5:E13)</f>
        <v>0</v>
      </c>
    </row>
    <row r="15" spans="1:5" ht="15.75" x14ac:dyDescent="0.25">
      <c r="B15" s="134"/>
      <c r="C15" s="134"/>
      <c r="D15" s="134"/>
      <c r="E15" s="134"/>
    </row>
    <row r="16" spans="1:5" ht="15.75" x14ac:dyDescent="0.25">
      <c r="A16" s="134" t="s">
        <v>572</v>
      </c>
    </row>
    <row r="17" spans="1:23" ht="15.75" x14ac:dyDescent="0.2">
      <c r="A17" s="1164" t="s">
        <v>345</v>
      </c>
      <c r="B17" s="1164" t="s">
        <v>356</v>
      </c>
      <c r="C17" s="1152" t="s">
        <v>867</v>
      </c>
      <c r="D17" s="1153"/>
      <c r="E17" s="1153"/>
      <c r="F17" s="1153"/>
      <c r="G17" s="1153"/>
    </row>
    <row r="18" spans="1:23" ht="15.75" x14ac:dyDescent="0.2">
      <c r="A18" s="1165"/>
      <c r="B18" s="1165"/>
      <c r="C18" s="453" t="s">
        <v>369</v>
      </c>
      <c r="D18" s="560" t="s">
        <v>370</v>
      </c>
      <c r="E18" s="560" t="s">
        <v>371</v>
      </c>
      <c r="F18" s="560" t="s">
        <v>372</v>
      </c>
      <c r="G18" s="453" t="s">
        <v>382</v>
      </c>
      <c r="L18" s="290" t="s">
        <v>357</v>
      </c>
      <c r="M18" s="290" t="s">
        <v>358</v>
      </c>
      <c r="N18" s="290" t="s">
        <v>359</v>
      </c>
      <c r="O18" s="290" t="s">
        <v>360</v>
      </c>
      <c r="P18" s="290" t="s">
        <v>361</v>
      </c>
      <c r="Q18" s="290" t="s">
        <v>362</v>
      </c>
      <c r="R18" s="290" t="s">
        <v>363</v>
      </c>
      <c r="S18" s="290" t="s">
        <v>364</v>
      </c>
      <c r="T18" s="290" t="s">
        <v>365</v>
      </c>
      <c r="U18" s="290" t="s">
        <v>366</v>
      </c>
      <c r="V18" s="290" t="s">
        <v>367</v>
      </c>
      <c r="W18" s="290" t="s">
        <v>368</v>
      </c>
    </row>
    <row r="19" spans="1:23" x14ac:dyDescent="0.2">
      <c r="A19" s="41" t="s">
        <v>347</v>
      </c>
      <c r="B19" s="181"/>
      <c r="C19" s="182"/>
      <c r="D19" s="182"/>
      <c r="E19" s="182"/>
      <c r="F19" s="182"/>
      <c r="G19" s="182"/>
      <c r="L19" s="504">
        <f t="shared" ref="L19:Q19" si="0">$B19*C19</f>
        <v>0</v>
      </c>
      <c r="M19" s="504">
        <f t="shared" si="0"/>
        <v>0</v>
      </c>
      <c r="N19" s="504">
        <f t="shared" si="0"/>
        <v>0</v>
      </c>
      <c r="O19" s="504">
        <f t="shared" si="0"/>
        <v>0</v>
      </c>
      <c r="P19" s="504">
        <f t="shared" si="0"/>
        <v>0</v>
      </c>
      <c r="Q19" s="504">
        <f t="shared" si="0"/>
        <v>0</v>
      </c>
      <c r="R19" s="504" t="str">
        <f t="shared" ref="R19:W19" si="1">IF($B31="","",$B31*C31)</f>
        <v/>
      </c>
      <c r="S19" s="504" t="str">
        <f t="shared" si="1"/>
        <v/>
      </c>
      <c r="T19" s="504" t="str">
        <f t="shared" si="1"/>
        <v/>
      </c>
      <c r="U19" s="504" t="str">
        <f t="shared" si="1"/>
        <v/>
      </c>
      <c r="V19" s="504" t="str">
        <f t="shared" si="1"/>
        <v/>
      </c>
      <c r="W19" s="504" t="str">
        <f t="shared" si="1"/>
        <v/>
      </c>
    </row>
    <row r="20" spans="1:23" x14ac:dyDescent="0.2">
      <c r="A20" s="42" t="s">
        <v>348</v>
      </c>
      <c r="B20" s="183"/>
      <c r="C20" s="184"/>
      <c r="D20" s="184"/>
      <c r="E20" s="184"/>
      <c r="F20" s="184"/>
      <c r="G20" s="184"/>
      <c r="L20" s="504">
        <f t="shared" ref="L20:L26" si="2">$B20*C20</f>
        <v>0</v>
      </c>
      <c r="M20" s="504">
        <f t="shared" ref="M20:M27" si="3">$B20*D20</f>
        <v>0</v>
      </c>
      <c r="N20" s="504">
        <f>$B20*E20</f>
        <v>0</v>
      </c>
      <c r="O20" s="504">
        <f t="shared" ref="O20:O27" si="4">$B20*F20</f>
        <v>0</v>
      </c>
      <c r="P20" s="504">
        <f t="shared" ref="P20:P27" si="5">$B20*G20</f>
        <v>0</v>
      </c>
      <c r="Q20" s="504">
        <f t="shared" ref="Q20:Q27" si="6">$B20*H20</f>
        <v>0</v>
      </c>
      <c r="R20" s="504" t="str">
        <f t="shared" ref="R20:R27" si="7">IF($B32="","",$B32*C32)</f>
        <v/>
      </c>
      <c r="S20" s="504" t="str">
        <f t="shared" ref="S20:S27" si="8">IF($B32="","",$B32*D32)</f>
        <v/>
      </c>
      <c r="T20" s="504" t="str">
        <f t="shared" ref="T20:T27" si="9">IF($B32="","",$B32*E32)</f>
        <v/>
      </c>
      <c r="U20" s="504" t="str">
        <f t="shared" ref="U20:U27" si="10">IF($B32="","",$B32*F32)</f>
        <v/>
      </c>
      <c r="V20" s="504" t="str">
        <f t="shared" ref="V20:V27" si="11">IF($B32="","",$B32*G32)</f>
        <v/>
      </c>
      <c r="W20" s="504" t="str">
        <f t="shared" ref="W20:W26" si="12">IF($B32="","",$B32*H32)</f>
        <v/>
      </c>
    </row>
    <row r="21" spans="1:23" x14ac:dyDescent="0.2">
      <c r="A21" s="42" t="s">
        <v>349</v>
      </c>
      <c r="B21" s="183"/>
      <c r="C21" s="184"/>
      <c r="D21" s="184"/>
      <c r="E21" s="184"/>
      <c r="F21" s="184"/>
      <c r="G21" s="184"/>
      <c r="L21" s="504">
        <f t="shared" si="2"/>
        <v>0</v>
      </c>
      <c r="M21" s="504">
        <f t="shared" si="3"/>
        <v>0</v>
      </c>
      <c r="N21" s="504">
        <f t="shared" ref="N21:N27" si="13">$B21*E21</f>
        <v>0</v>
      </c>
      <c r="O21" s="504">
        <f t="shared" si="4"/>
        <v>0</v>
      </c>
      <c r="P21" s="504">
        <f t="shared" si="5"/>
        <v>0</v>
      </c>
      <c r="Q21" s="504">
        <f t="shared" si="6"/>
        <v>0</v>
      </c>
      <c r="R21" s="504" t="str">
        <f t="shared" si="7"/>
        <v/>
      </c>
      <c r="S21" s="504" t="str">
        <f t="shared" si="8"/>
        <v/>
      </c>
      <c r="T21" s="504" t="str">
        <f t="shared" si="9"/>
        <v/>
      </c>
      <c r="U21" s="504" t="str">
        <f t="shared" si="10"/>
        <v/>
      </c>
      <c r="V21" s="504" t="str">
        <f t="shared" si="11"/>
        <v/>
      </c>
      <c r="W21" s="504" t="str">
        <f t="shared" si="12"/>
        <v/>
      </c>
    </row>
    <row r="22" spans="1:23" x14ac:dyDescent="0.2">
      <c r="A22" s="42" t="s">
        <v>350</v>
      </c>
      <c r="B22" s="183"/>
      <c r="C22" s="184"/>
      <c r="D22" s="184"/>
      <c r="E22" s="184"/>
      <c r="F22" s="184"/>
      <c r="G22" s="184"/>
      <c r="L22" s="504">
        <f t="shared" si="2"/>
        <v>0</v>
      </c>
      <c r="M22" s="504">
        <f t="shared" si="3"/>
        <v>0</v>
      </c>
      <c r="N22" s="504">
        <f t="shared" si="13"/>
        <v>0</v>
      </c>
      <c r="O22" s="504">
        <f t="shared" si="4"/>
        <v>0</v>
      </c>
      <c r="P22" s="504">
        <f t="shared" si="5"/>
        <v>0</v>
      </c>
      <c r="Q22" s="504">
        <f t="shared" si="6"/>
        <v>0</v>
      </c>
      <c r="R22" s="504" t="str">
        <f t="shared" si="7"/>
        <v/>
      </c>
      <c r="S22" s="504" t="str">
        <f t="shared" si="8"/>
        <v/>
      </c>
      <c r="T22" s="504" t="str">
        <f t="shared" si="9"/>
        <v/>
      </c>
      <c r="U22" s="504" t="str">
        <f t="shared" si="10"/>
        <v/>
      </c>
      <c r="V22" s="504" t="str">
        <f t="shared" si="11"/>
        <v/>
      </c>
      <c r="W22" s="504" t="str">
        <f t="shared" si="12"/>
        <v/>
      </c>
    </row>
    <row r="23" spans="1:23" x14ac:dyDescent="0.2">
      <c r="A23" s="42" t="s">
        <v>351</v>
      </c>
      <c r="B23" s="183"/>
      <c r="C23" s="184"/>
      <c r="D23" s="184"/>
      <c r="E23" s="184"/>
      <c r="F23" s="184"/>
      <c r="G23" s="184"/>
      <c r="L23" s="504">
        <f t="shared" si="2"/>
        <v>0</v>
      </c>
      <c r="M23" s="504">
        <f t="shared" si="3"/>
        <v>0</v>
      </c>
      <c r="N23" s="504">
        <f t="shared" si="13"/>
        <v>0</v>
      </c>
      <c r="O23" s="504">
        <f t="shared" si="4"/>
        <v>0</v>
      </c>
      <c r="P23" s="504">
        <f t="shared" si="5"/>
        <v>0</v>
      </c>
      <c r="Q23" s="504">
        <f t="shared" si="6"/>
        <v>0</v>
      </c>
      <c r="R23" s="504" t="str">
        <f t="shared" si="7"/>
        <v/>
      </c>
      <c r="S23" s="504" t="str">
        <f t="shared" si="8"/>
        <v/>
      </c>
      <c r="T23" s="504" t="str">
        <f t="shared" si="9"/>
        <v/>
      </c>
      <c r="U23" s="504" t="str">
        <f t="shared" si="10"/>
        <v/>
      </c>
      <c r="V23" s="504" t="str">
        <f t="shared" si="11"/>
        <v/>
      </c>
      <c r="W23" s="504" t="str">
        <f t="shared" si="12"/>
        <v/>
      </c>
    </row>
    <row r="24" spans="1:23" x14ac:dyDescent="0.2">
      <c r="A24" s="42" t="s">
        <v>352</v>
      </c>
      <c r="B24" s="183"/>
      <c r="C24" s="184"/>
      <c r="D24" s="184"/>
      <c r="E24" s="184"/>
      <c r="F24" s="184"/>
      <c r="G24" s="184"/>
      <c r="L24" s="504">
        <f t="shared" si="2"/>
        <v>0</v>
      </c>
      <c r="M24" s="504">
        <f t="shared" si="3"/>
        <v>0</v>
      </c>
      <c r="N24" s="504">
        <f t="shared" si="13"/>
        <v>0</v>
      </c>
      <c r="O24" s="504">
        <f t="shared" si="4"/>
        <v>0</v>
      </c>
      <c r="P24" s="504">
        <f t="shared" si="5"/>
        <v>0</v>
      </c>
      <c r="Q24" s="504">
        <f t="shared" si="6"/>
        <v>0</v>
      </c>
      <c r="R24" s="504" t="str">
        <f t="shared" si="7"/>
        <v/>
      </c>
      <c r="S24" s="504" t="str">
        <f t="shared" si="8"/>
        <v/>
      </c>
      <c r="T24" s="504" t="str">
        <f t="shared" si="9"/>
        <v/>
      </c>
      <c r="U24" s="504" t="str">
        <f t="shared" si="10"/>
        <v/>
      </c>
      <c r="V24" s="504" t="str">
        <f t="shared" si="11"/>
        <v/>
      </c>
      <c r="W24" s="504" t="str">
        <f t="shared" si="12"/>
        <v/>
      </c>
    </row>
    <row r="25" spans="1:23" x14ac:dyDescent="0.2">
      <c r="A25" s="42" t="s">
        <v>353</v>
      </c>
      <c r="B25" s="183"/>
      <c r="C25" s="184"/>
      <c r="D25" s="184"/>
      <c r="E25" s="184"/>
      <c r="F25" s="184"/>
      <c r="G25" s="184"/>
      <c r="L25" s="504">
        <f t="shared" si="2"/>
        <v>0</v>
      </c>
      <c r="M25" s="504">
        <f t="shared" si="3"/>
        <v>0</v>
      </c>
      <c r="N25" s="504">
        <f t="shared" si="13"/>
        <v>0</v>
      </c>
      <c r="O25" s="504">
        <f t="shared" si="4"/>
        <v>0</v>
      </c>
      <c r="P25" s="504">
        <f t="shared" si="5"/>
        <v>0</v>
      </c>
      <c r="Q25" s="504">
        <f t="shared" si="6"/>
        <v>0</v>
      </c>
      <c r="R25" s="504" t="str">
        <f t="shared" si="7"/>
        <v/>
      </c>
      <c r="S25" s="504" t="str">
        <f t="shared" si="8"/>
        <v/>
      </c>
      <c r="T25" s="504" t="str">
        <f t="shared" si="9"/>
        <v/>
      </c>
      <c r="U25" s="504" t="str">
        <f t="shared" si="10"/>
        <v/>
      </c>
      <c r="V25" s="504" t="str">
        <f t="shared" si="11"/>
        <v/>
      </c>
      <c r="W25" s="504" t="str">
        <f t="shared" si="12"/>
        <v/>
      </c>
    </row>
    <row r="26" spans="1:23" x14ac:dyDescent="0.2">
      <c r="A26" s="42" t="s">
        <v>354</v>
      </c>
      <c r="B26" s="183"/>
      <c r="C26" s="184"/>
      <c r="D26" s="184"/>
      <c r="E26" s="184"/>
      <c r="F26" s="184"/>
      <c r="G26" s="184"/>
      <c r="L26" s="504">
        <f t="shared" si="2"/>
        <v>0</v>
      </c>
      <c r="M26" s="504">
        <f>$B26*D26</f>
        <v>0</v>
      </c>
      <c r="N26" s="504">
        <f t="shared" si="13"/>
        <v>0</v>
      </c>
      <c r="O26" s="504">
        <f t="shared" si="4"/>
        <v>0</v>
      </c>
      <c r="P26" s="504">
        <f t="shared" si="5"/>
        <v>0</v>
      </c>
      <c r="Q26" s="504">
        <f t="shared" si="6"/>
        <v>0</v>
      </c>
      <c r="R26" s="504" t="str">
        <f t="shared" si="7"/>
        <v/>
      </c>
      <c r="S26" s="504" t="str">
        <f t="shared" si="8"/>
        <v/>
      </c>
      <c r="T26" s="504" t="str">
        <f t="shared" si="9"/>
        <v/>
      </c>
      <c r="U26" s="504" t="str">
        <f t="shared" si="10"/>
        <v/>
      </c>
      <c r="V26" s="504" t="str">
        <f t="shared" si="11"/>
        <v/>
      </c>
      <c r="W26" s="504" t="str">
        <f t="shared" si="12"/>
        <v/>
      </c>
    </row>
    <row r="27" spans="1:23" x14ac:dyDescent="0.2">
      <c r="A27" s="43" t="s">
        <v>355</v>
      </c>
      <c r="B27" s="185"/>
      <c r="C27" s="186"/>
      <c r="D27" s="186"/>
      <c r="E27" s="186"/>
      <c r="F27" s="186"/>
      <c r="G27" s="186"/>
      <c r="L27" s="504">
        <f>$B27*C27</f>
        <v>0</v>
      </c>
      <c r="M27" s="504">
        <f t="shared" si="3"/>
        <v>0</v>
      </c>
      <c r="N27" s="504">
        <f t="shared" si="13"/>
        <v>0</v>
      </c>
      <c r="O27" s="504">
        <f t="shared" si="4"/>
        <v>0</v>
      </c>
      <c r="P27" s="504">
        <f t="shared" si="5"/>
        <v>0</v>
      </c>
      <c r="Q27" s="504">
        <f t="shared" si="6"/>
        <v>0</v>
      </c>
      <c r="R27" s="504" t="str">
        <f t="shared" si="7"/>
        <v/>
      </c>
      <c r="S27" s="504" t="str">
        <f t="shared" si="8"/>
        <v/>
      </c>
      <c r="T27" s="504" t="str">
        <f t="shared" si="9"/>
        <v/>
      </c>
      <c r="U27" s="504" t="str">
        <f t="shared" si="10"/>
        <v/>
      </c>
      <c r="V27" s="504" t="str">
        <f t="shared" si="11"/>
        <v/>
      </c>
      <c r="W27" s="504" t="str">
        <f>IF($B39="","",$B39*H39)</f>
        <v/>
      </c>
    </row>
    <row r="28" spans="1:23" ht="15.75" x14ac:dyDescent="0.25">
      <c r="C28" s="610"/>
      <c r="D28" s="610"/>
      <c r="E28" s="610"/>
      <c r="F28" s="610"/>
      <c r="G28" s="610"/>
      <c r="L28" s="505">
        <f t="shared" ref="L28:W28" si="14">SUM(L19:L27)</f>
        <v>0</v>
      </c>
      <c r="M28" s="505">
        <f t="shared" si="14"/>
        <v>0</v>
      </c>
      <c r="N28" s="505">
        <f t="shared" si="14"/>
        <v>0</v>
      </c>
      <c r="O28" s="505">
        <f t="shared" si="14"/>
        <v>0</v>
      </c>
      <c r="P28" s="505">
        <f t="shared" si="14"/>
        <v>0</v>
      </c>
      <c r="Q28" s="505">
        <f t="shared" si="14"/>
        <v>0</v>
      </c>
      <c r="R28" s="505">
        <f t="shared" si="14"/>
        <v>0</v>
      </c>
      <c r="S28" s="505">
        <f t="shared" si="14"/>
        <v>0</v>
      </c>
      <c r="T28" s="505">
        <f t="shared" si="14"/>
        <v>0</v>
      </c>
      <c r="U28" s="505">
        <f t="shared" si="14"/>
        <v>0</v>
      </c>
      <c r="V28" s="505">
        <f t="shared" si="14"/>
        <v>0</v>
      </c>
      <c r="W28" s="505">
        <f t="shared" si="14"/>
        <v>0</v>
      </c>
    </row>
    <row r="29" spans="1:23" ht="15.75" x14ac:dyDescent="0.2">
      <c r="A29" s="1166" t="s">
        <v>345</v>
      </c>
      <c r="B29" s="1166" t="s">
        <v>356</v>
      </c>
      <c r="C29" s="1170" t="s">
        <v>868</v>
      </c>
      <c r="D29" s="1172"/>
      <c r="E29" s="1172"/>
      <c r="F29" s="1172"/>
      <c r="G29" s="1172"/>
    </row>
    <row r="30" spans="1:23" ht="15.75" x14ac:dyDescent="0.2">
      <c r="A30" s="1167"/>
      <c r="B30" s="1168"/>
      <c r="C30" s="469" t="s">
        <v>369</v>
      </c>
      <c r="D30" s="469" t="s">
        <v>370</v>
      </c>
      <c r="E30" s="469" t="s">
        <v>371</v>
      </c>
      <c r="F30" s="469" t="s">
        <v>372</v>
      </c>
      <c r="G30" s="470" t="s">
        <v>830</v>
      </c>
    </row>
    <row r="31" spans="1:23" x14ac:dyDescent="0.2">
      <c r="A31" s="41" t="s">
        <v>347</v>
      </c>
      <c r="B31" s="703"/>
      <c r="C31" s="478"/>
      <c r="D31" s="479"/>
      <c r="E31" s="479"/>
      <c r="F31" s="479"/>
      <c r="G31" s="479"/>
    </row>
    <row r="32" spans="1:23" x14ac:dyDescent="0.2">
      <c r="A32" s="42" t="s">
        <v>348</v>
      </c>
      <c r="B32" s="704"/>
      <c r="C32" s="480"/>
      <c r="D32" s="481"/>
      <c r="E32" s="481"/>
      <c r="F32" s="481"/>
      <c r="G32" s="481"/>
    </row>
    <row r="33" spans="1:7" x14ac:dyDescent="0.2">
      <c r="A33" s="42" t="s">
        <v>349</v>
      </c>
      <c r="B33" s="704"/>
      <c r="C33" s="480"/>
      <c r="D33" s="481"/>
      <c r="E33" s="481"/>
      <c r="F33" s="481"/>
      <c r="G33" s="481"/>
    </row>
    <row r="34" spans="1:7" x14ac:dyDescent="0.2">
      <c r="A34" s="42" t="s">
        <v>350</v>
      </c>
      <c r="B34" s="704"/>
      <c r="C34" s="480"/>
      <c r="D34" s="481"/>
      <c r="E34" s="481"/>
      <c r="F34" s="481"/>
      <c r="G34" s="481"/>
    </row>
    <row r="35" spans="1:7" x14ac:dyDescent="0.2">
      <c r="A35" s="42" t="s">
        <v>351</v>
      </c>
      <c r="B35" s="704"/>
      <c r="C35" s="480"/>
      <c r="D35" s="481"/>
      <c r="E35" s="481"/>
      <c r="F35" s="481"/>
      <c r="G35" s="481"/>
    </row>
    <row r="36" spans="1:7" x14ac:dyDescent="0.2">
      <c r="A36" s="42" t="s">
        <v>352</v>
      </c>
      <c r="B36" s="704"/>
      <c r="C36" s="480"/>
      <c r="D36" s="481"/>
      <c r="E36" s="481"/>
      <c r="F36" s="481"/>
      <c r="G36" s="481"/>
    </row>
    <row r="37" spans="1:7" x14ac:dyDescent="0.2">
      <c r="A37" s="42" t="s">
        <v>353</v>
      </c>
      <c r="B37" s="704"/>
      <c r="C37" s="480"/>
      <c r="D37" s="481"/>
      <c r="E37" s="481"/>
      <c r="F37" s="481"/>
      <c r="G37" s="481"/>
    </row>
    <row r="38" spans="1:7" x14ac:dyDescent="0.2">
      <c r="A38" s="42" t="s">
        <v>354</v>
      </c>
      <c r="B38" s="704"/>
      <c r="C38" s="480"/>
      <c r="D38" s="481"/>
      <c r="E38" s="481"/>
      <c r="F38" s="481"/>
      <c r="G38" s="481"/>
    </row>
    <row r="39" spans="1:7" x14ac:dyDescent="0.2">
      <c r="A39" s="43" t="s">
        <v>355</v>
      </c>
      <c r="B39" s="705"/>
      <c r="C39" s="482"/>
      <c r="D39" s="483"/>
      <c r="E39" s="483"/>
      <c r="F39" s="483"/>
      <c r="G39" s="483"/>
    </row>
    <row r="41" spans="1:7" ht="15.75" x14ac:dyDescent="0.25">
      <c r="A41" s="1155" t="s">
        <v>828</v>
      </c>
      <c r="B41" s="1155"/>
      <c r="C41" s="1155"/>
      <c r="D41" s="1155"/>
      <c r="E41" s="1155"/>
      <c r="F41" s="1155"/>
      <c r="G41" s="1155"/>
    </row>
    <row r="42" spans="1:7" ht="15.75" x14ac:dyDescent="0.25">
      <c r="A42" s="1156" t="s">
        <v>345</v>
      </c>
      <c r="B42" s="1158" t="s">
        <v>341</v>
      </c>
      <c r="C42" s="1160" t="s">
        <v>863</v>
      </c>
      <c r="D42" s="1161"/>
      <c r="E42" s="1161"/>
      <c r="F42" s="1161"/>
      <c r="G42" s="1161"/>
    </row>
    <row r="43" spans="1:7" ht="15.75" x14ac:dyDescent="0.25">
      <c r="A43" s="1157"/>
      <c r="B43" s="1159"/>
      <c r="C43" s="454" t="s">
        <v>369</v>
      </c>
      <c r="D43" s="454" t="s">
        <v>370</v>
      </c>
      <c r="E43" s="454" t="s">
        <v>371</v>
      </c>
      <c r="F43" s="454" t="s">
        <v>372</v>
      </c>
      <c r="G43" s="454" t="s">
        <v>382</v>
      </c>
    </row>
    <row r="44" spans="1:7" x14ac:dyDescent="0.2">
      <c r="A44" s="555" t="s">
        <v>839</v>
      </c>
      <c r="B44" s="564" t="s">
        <v>831</v>
      </c>
      <c r="C44" s="706"/>
      <c r="D44" s="706"/>
      <c r="E44" s="706"/>
      <c r="F44" s="706"/>
      <c r="G44" s="706"/>
    </row>
    <row r="45" spans="1:7" x14ac:dyDescent="0.2">
      <c r="A45" s="555" t="s">
        <v>840</v>
      </c>
      <c r="B45" s="564" t="s">
        <v>831</v>
      </c>
      <c r="C45" s="706"/>
      <c r="D45" s="706"/>
      <c r="E45" s="706"/>
      <c r="F45" s="706"/>
      <c r="G45" s="706"/>
    </row>
    <row r="46" spans="1:7" x14ac:dyDescent="0.2">
      <c r="A46" s="501" t="s">
        <v>349</v>
      </c>
      <c r="B46" s="398" t="s">
        <v>831</v>
      </c>
      <c r="C46" s="706"/>
      <c r="D46" s="706"/>
      <c r="E46" s="706"/>
      <c r="F46" s="706"/>
      <c r="G46" s="706"/>
    </row>
    <row r="47" spans="1:7" x14ac:dyDescent="0.2">
      <c r="A47" s="501" t="s">
        <v>350</v>
      </c>
      <c r="B47" s="564" t="s">
        <v>831</v>
      </c>
      <c r="C47" s="706"/>
      <c r="D47" s="707"/>
      <c r="E47" s="707"/>
      <c r="F47" s="707"/>
      <c r="G47" s="707"/>
    </row>
    <row r="48" spans="1:7" x14ac:dyDescent="0.2">
      <c r="A48" s="501" t="s">
        <v>351</v>
      </c>
      <c r="B48" s="564" t="s">
        <v>831</v>
      </c>
      <c r="C48" s="706"/>
      <c r="D48" s="707"/>
      <c r="E48" s="707"/>
      <c r="F48" s="707"/>
      <c r="G48" s="707"/>
    </row>
    <row r="49" spans="1:7" x14ac:dyDescent="0.2">
      <c r="A49" s="501" t="s">
        <v>352</v>
      </c>
      <c r="B49" s="564" t="s">
        <v>831</v>
      </c>
      <c r="C49" s="706"/>
      <c r="D49" s="707"/>
      <c r="E49" s="707"/>
      <c r="F49" s="707"/>
      <c r="G49" s="707"/>
    </row>
    <row r="50" spans="1:7" x14ac:dyDescent="0.2">
      <c r="A50" s="501" t="s">
        <v>353</v>
      </c>
      <c r="B50" s="564" t="s">
        <v>831</v>
      </c>
      <c r="C50" s="706"/>
      <c r="D50" s="707"/>
      <c r="E50" s="707"/>
      <c r="F50" s="707"/>
      <c r="G50" s="707"/>
    </row>
    <row r="51" spans="1:7" x14ac:dyDescent="0.2">
      <c r="A51" s="501" t="s">
        <v>354</v>
      </c>
      <c r="B51" s="564" t="s">
        <v>831</v>
      </c>
      <c r="C51" s="706"/>
      <c r="D51" s="707"/>
      <c r="E51" s="707"/>
      <c r="F51" s="707"/>
      <c r="G51" s="707"/>
    </row>
    <row r="52" spans="1:7" x14ac:dyDescent="0.2">
      <c r="A52" s="501" t="s">
        <v>355</v>
      </c>
      <c r="B52" s="564" t="s">
        <v>831</v>
      </c>
      <c r="C52" s="706"/>
      <c r="D52" s="707"/>
      <c r="E52" s="707"/>
      <c r="F52" s="707"/>
      <c r="G52" s="707"/>
    </row>
    <row r="53" spans="1:7" x14ac:dyDescent="0.2">
      <c r="A53" s="501" t="s">
        <v>838</v>
      </c>
      <c r="B53" s="564" t="s">
        <v>835</v>
      </c>
      <c r="C53" s="706"/>
      <c r="D53" s="707"/>
      <c r="E53" s="707"/>
      <c r="F53" s="707"/>
      <c r="G53" s="707"/>
    </row>
    <row r="54" spans="1:7" x14ac:dyDescent="0.2">
      <c r="A54" s="501" t="s">
        <v>833</v>
      </c>
      <c r="B54" s="564" t="s">
        <v>861</v>
      </c>
      <c r="C54" s="706"/>
      <c r="D54" s="707"/>
      <c r="E54" s="707"/>
      <c r="F54" s="707"/>
      <c r="G54" s="707"/>
    </row>
    <row r="55" spans="1:7" x14ac:dyDescent="0.2">
      <c r="A55" s="502" t="s">
        <v>834</v>
      </c>
      <c r="B55" s="506" t="s">
        <v>861</v>
      </c>
      <c r="C55" s="708"/>
      <c r="D55" s="709"/>
      <c r="E55" s="709"/>
      <c r="F55" s="709"/>
      <c r="G55" s="709"/>
    </row>
    <row r="56" spans="1:7" ht="15.75" x14ac:dyDescent="0.25">
      <c r="E56" s="561"/>
      <c r="F56" s="561"/>
      <c r="G56" s="561"/>
    </row>
    <row r="57" spans="1:7" ht="15.75" x14ac:dyDescent="0.25">
      <c r="A57" s="1156" t="s">
        <v>345</v>
      </c>
      <c r="B57" s="1158" t="s">
        <v>341</v>
      </c>
      <c r="C57" s="1162" t="s">
        <v>864</v>
      </c>
      <c r="D57" s="1163"/>
      <c r="E57" s="1163"/>
      <c r="F57" s="1163"/>
      <c r="G57" s="1163"/>
    </row>
    <row r="58" spans="1:7" ht="15.75" x14ac:dyDescent="0.25">
      <c r="A58" s="1157"/>
      <c r="B58" s="1159"/>
      <c r="C58" s="503" t="s">
        <v>369</v>
      </c>
      <c r="D58" s="503" t="s">
        <v>370</v>
      </c>
      <c r="E58" s="503" t="s">
        <v>371</v>
      </c>
      <c r="F58" s="503" t="s">
        <v>372</v>
      </c>
      <c r="G58" s="503" t="s">
        <v>382</v>
      </c>
    </row>
    <row r="59" spans="1:7" x14ac:dyDescent="0.2">
      <c r="A59" s="555" t="s">
        <v>839</v>
      </c>
      <c r="B59" s="624" t="s">
        <v>831</v>
      </c>
      <c r="C59" s="710"/>
      <c r="D59" s="710"/>
      <c r="E59" s="710"/>
      <c r="F59" s="710"/>
      <c r="G59" s="710"/>
    </row>
    <row r="60" spans="1:7" x14ac:dyDescent="0.2">
      <c r="A60" s="555" t="s">
        <v>840</v>
      </c>
      <c r="B60" s="624" t="s">
        <v>831</v>
      </c>
      <c r="C60" s="710"/>
      <c r="D60" s="710"/>
      <c r="E60" s="710"/>
      <c r="F60" s="710"/>
      <c r="G60" s="710"/>
    </row>
    <row r="61" spans="1:7" x14ac:dyDescent="0.2">
      <c r="A61" s="501" t="s">
        <v>349</v>
      </c>
      <c r="B61" s="398" t="s">
        <v>831</v>
      </c>
      <c r="C61" s="710"/>
      <c r="D61" s="710"/>
      <c r="E61" s="710"/>
      <c r="F61" s="710"/>
      <c r="G61" s="710"/>
    </row>
    <row r="62" spans="1:7" x14ac:dyDescent="0.2">
      <c r="A62" s="501" t="s">
        <v>350</v>
      </c>
      <c r="B62" s="624" t="s">
        <v>831</v>
      </c>
      <c r="C62" s="710"/>
      <c r="D62" s="710"/>
      <c r="E62" s="710"/>
      <c r="F62" s="710"/>
      <c r="G62" s="710"/>
    </row>
    <row r="63" spans="1:7" x14ac:dyDescent="0.2">
      <c r="A63" s="501" t="s">
        <v>351</v>
      </c>
      <c r="B63" s="624" t="s">
        <v>831</v>
      </c>
      <c r="C63" s="710"/>
      <c r="D63" s="710"/>
      <c r="E63" s="710"/>
      <c r="F63" s="710"/>
      <c r="G63" s="710"/>
    </row>
    <row r="64" spans="1:7" x14ac:dyDescent="0.2">
      <c r="A64" s="501" t="s">
        <v>352</v>
      </c>
      <c r="B64" s="624" t="s">
        <v>831</v>
      </c>
      <c r="C64" s="710"/>
      <c r="D64" s="710"/>
      <c r="E64" s="710"/>
      <c r="F64" s="710"/>
      <c r="G64" s="710"/>
    </row>
    <row r="65" spans="1:7" x14ac:dyDescent="0.2">
      <c r="A65" s="501" t="s">
        <v>353</v>
      </c>
      <c r="B65" s="624" t="s">
        <v>831</v>
      </c>
      <c r="C65" s="710"/>
      <c r="D65" s="710"/>
      <c r="E65" s="710"/>
      <c r="F65" s="710"/>
      <c r="G65" s="710"/>
    </row>
    <row r="66" spans="1:7" x14ac:dyDescent="0.2">
      <c r="A66" s="501" t="s">
        <v>354</v>
      </c>
      <c r="B66" s="624" t="s">
        <v>831</v>
      </c>
      <c r="C66" s="710"/>
      <c r="D66" s="710"/>
      <c r="E66" s="710"/>
      <c r="F66" s="710"/>
      <c r="G66" s="710"/>
    </row>
    <row r="67" spans="1:7" x14ac:dyDescent="0.2">
      <c r="A67" s="501" t="s">
        <v>355</v>
      </c>
      <c r="B67" s="624" t="s">
        <v>831</v>
      </c>
      <c r="C67" s="710"/>
      <c r="D67" s="710"/>
      <c r="E67" s="710"/>
      <c r="F67" s="710"/>
      <c r="G67" s="710"/>
    </row>
    <row r="68" spans="1:7" x14ac:dyDescent="0.2">
      <c r="A68" s="501" t="s">
        <v>838</v>
      </c>
      <c r="B68" s="624" t="s">
        <v>835</v>
      </c>
      <c r="C68" s="710"/>
      <c r="D68" s="710"/>
      <c r="E68" s="710"/>
      <c r="F68" s="710"/>
      <c r="G68" s="710"/>
    </row>
    <row r="69" spans="1:7" x14ac:dyDescent="0.2">
      <c r="A69" s="501" t="s">
        <v>833</v>
      </c>
      <c r="B69" s="624" t="s">
        <v>861</v>
      </c>
      <c r="C69" s="710"/>
      <c r="D69" s="711"/>
      <c r="E69" s="711"/>
      <c r="F69" s="711"/>
      <c r="G69" s="711"/>
    </row>
    <row r="70" spans="1:7" x14ac:dyDescent="0.2">
      <c r="A70" s="502" t="s">
        <v>834</v>
      </c>
      <c r="B70" s="506" t="s">
        <v>861</v>
      </c>
      <c r="C70" s="712"/>
      <c r="D70" s="713"/>
      <c r="E70" s="713"/>
      <c r="F70" s="713"/>
      <c r="G70" s="713"/>
    </row>
    <row r="71" spans="1:7" ht="15.75" x14ac:dyDescent="0.25">
      <c r="E71" s="622"/>
      <c r="F71" s="622"/>
      <c r="G71" s="622"/>
    </row>
    <row r="72" spans="1:7" ht="15.75" customHeight="1" x14ac:dyDescent="0.25">
      <c r="A72" s="1140" t="s">
        <v>573</v>
      </c>
      <c r="B72" s="1154"/>
      <c r="C72" s="561"/>
      <c r="D72" s="561"/>
      <c r="E72" s="561"/>
      <c r="F72" s="561"/>
      <c r="G72" s="561"/>
    </row>
    <row r="73" spans="1:7" ht="15.75" customHeight="1" x14ac:dyDescent="0.25">
      <c r="A73" s="1150" t="s">
        <v>384</v>
      </c>
      <c r="B73" s="558" t="s">
        <v>865</v>
      </c>
      <c r="C73" s="503" t="s">
        <v>864</v>
      </c>
      <c r="D73" s="561"/>
      <c r="E73" s="561"/>
      <c r="F73" s="561"/>
      <c r="G73" s="561"/>
    </row>
    <row r="74" spans="1:7" ht="15.75" x14ac:dyDescent="0.25">
      <c r="A74" s="1151"/>
      <c r="B74" s="563" t="s">
        <v>385</v>
      </c>
      <c r="C74" s="470" t="s">
        <v>385</v>
      </c>
      <c r="D74" s="561"/>
      <c r="E74" s="561"/>
      <c r="F74" s="561"/>
      <c r="G74" s="561"/>
    </row>
    <row r="75" spans="1:7" x14ac:dyDescent="0.2">
      <c r="A75" s="27" t="s">
        <v>347</v>
      </c>
      <c r="B75" s="507"/>
      <c r="C75" s="714"/>
    </row>
    <row r="76" spans="1:7" x14ac:dyDescent="0.2">
      <c r="A76" s="29" t="s">
        <v>348</v>
      </c>
      <c r="B76" s="508"/>
      <c r="C76" s="715"/>
    </row>
    <row r="77" spans="1:7" x14ac:dyDescent="0.2">
      <c r="A77" s="501" t="s">
        <v>349</v>
      </c>
      <c r="B77" s="509"/>
      <c r="C77" s="715"/>
    </row>
    <row r="78" spans="1:7" x14ac:dyDescent="0.2">
      <c r="A78" s="501" t="s">
        <v>350</v>
      </c>
      <c r="B78" s="508"/>
      <c r="C78" s="715"/>
    </row>
    <row r="79" spans="1:7" x14ac:dyDescent="0.2">
      <c r="A79" s="501" t="s">
        <v>351</v>
      </c>
      <c r="B79" s="508"/>
      <c r="C79" s="715"/>
    </row>
    <row r="80" spans="1:7" x14ac:dyDescent="0.2">
      <c r="A80" s="501" t="s">
        <v>352</v>
      </c>
      <c r="B80" s="508"/>
      <c r="C80" s="715"/>
    </row>
    <row r="81" spans="1:7" x14ac:dyDescent="0.2">
      <c r="A81" s="501" t="s">
        <v>353</v>
      </c>
      <c r="B81" s="508"/>
      <c r="C81" s="715"/>
    </row>
    <row r="82" spans="1:7" x14ac:dyDescent="0.2">
      <c r="A82" s="501" t="s">
        <v>354</v>
      </c>
      <c r="B82" s="508"/>
      <c r="C82" s="715"/>
    </row>
    <row r="83" spans="1:7" x14ac:dyDescent="0.2">
      <c r="A83" s="501" t="s">
        <v>355</v>
      </c>
      <c r="B83" s="508"/>
      <c r="C83" s="715"/>
    </row>
    <row r="84" spans="1:7" x14ac:dyDescent="0.2">
      <c r="A84" s="501" t="s">
        <v>832</v>
      </c>
      <c r="B84" s="508"/>
      <c r="C84" s="715"/>
    </row>
    <row r="85" spans="1:7" x14ac:dyDescent="0.2">
      <c r="A85" s="501" t="s">
        <v>833</v>
      </c>
      <c r="B85" s="508"/>
      <c r="C85" s="715"/>
    </row>
    <row r="86" spans="1:7" x14ac:dyDescent="0.2">
      <c r="A86" s="502" t="s">
        <v>834</v>
      </c>
      <c r="B86" s="510"/>
      <c r="C86" s="716"/>
    </row>
    <row r="89" spans="1:7" x14ac:dyDescent="0.2">
      <c r="A89" s="1" t="s">
        <v>854</v>
      </c>
    </row>
    <row r="90" spans="1:7" ht="15.75" x14ac:dyDescent="0.2">
      <c r="A90" s="1134" t="s">
        <v>345</v>
      </c>
      <c r="B90" s="1156" t="s">
        <v>356</v>
      </c>
      <c r="C90" s="1137" t="s">
        <v>867</v>
      </c>
      <c r="D90" s="1138"/>
      <c r="E90" s="1138"/>
      <c r="F90" s="1138"/>
      <c r="G90" s="1139"/>
    </row>
    <row r="91" spans="1:7" ht="15.75" x14ac:dyDescent="0.2">
      <c r="A91" s="1136"/>
      <c r="B91" s="1136"/>
      <c r="C91" s="611" t="s">
        <v>369</v>
      </c>
      <c r="D91" s="556" t="s">
        <v>370</v>
      </c>
      <c r="E91" s="556" t="s">
        <v>371</v>
      </c>
      <c r="F91" s="556" t="s">
        <v>372</v>
      </c>
      <c r="G91" s="611" t="s">
        <v>382</v>
      </c>
    </row>
    <row r="92" spans="1:7" x14ac:dyDescent="0.2">
      <c r="A92" s="41" t="s">
        <v>347</v>
      </c>
      <c r="B92" s="612">
        <f t="shared" ref="B92:B100" si="15">B19</f>
        <v>0</v>
      </c>
      <c r="C92" s="614">
        <f>B92*C19</f>
        <v>0</v>
      </c>
      <c r="D92" s="614">
        <f t="shared" ref="D92:D100" si="16">B92*D19</f>
        <v>0</v>
      </c>
      <c r="E92" s="614">
        <f>B92*E19</f>
        <v>0</v>
      </c>
      <c r="F92" s="614">
        <f t="shared" ref="F92:F100" si="17">B92*F19</f>
        <v>0</v>
      </c>
      <c r="G92" s="614">
        <f t="shared" ref="G92:G100" si="18">B92*G19</f>
        <v>0</v>
      </c>
    </row>
    <row r="93" spans="1:7" ht="15" customHeight="1" x14ac:dyDescent="0.2">
      <c r="A93" s="42" t="s">
        <v>348</v>
      </c>
      <c r="B93" s="496">
        <f t="shared" si="15"/>
        <v>0</v>
      </c>
      <c r="C93" s="615">
        <f t="shared" ref="C93:C100" si="19">B93*C20</f>
        <v>0</v>
      </c>
      <c r="D93" s="616">
        <f t="shared" si="16"/>
        <v>0</v>
      </c>
      <c r="E93" s="615">
        <f t="shared" ref="E93:E100" si="20">B93*E20</f>
        <v>0</v>
      </c>
      <c r="F93" s="616">
        <f t="shared" si="17"/>
        <v>0</v>
      </c>
      <c r="G93" s="617">
        <f t="shared" si="18"/>
        <v>0</v>
      </c>
    </row>
    <row r="94" spans="1:7" ht="15" customHeight="1" x14ac:dyDescent="0.2">
      <c r="A94" s="42" t="s">
        <v>349</v>
      </c>
      <c r="B94" s="496">
        <f t="shared" si="15"/>
        <v>0</v>
      </c>
      <c r="C94" s="615">
        <f t="shared" si="19"/>
        <v>0</v>
      </c>
      <c r="D94" s="616">
        <f t="shared" si="16"/>
        <v>0</v>
      </c>
      <c r="E94" s="615">
        <f t="shared" si="20"/>
        <v>0</v>
      </c>
      <c r="F94" s="616">
        <f t="shared" si="17"/>
        <v>0</v>
      </c>
      <c r="G94" s="617">
        <f t="shared" si="18"/>
        <v>0</v>
      </c>
    </row>
    <row r="95" spans="1:7" ht="15" customHeight="1" x14ac:dyDescent="0.2">
      <c r="A95" s="42" t="s">
        <v>350</v>
      </c>
      <c r="B95" s="496">
        <f t="shared" si="15"/>
        <v>0</v>
      </c>
      <c r="C95" s="615">
        <f t="shared" si="19"/>
        <v>0</v>
      </c>
      <c r="D95" s="616">
        <f t="shared" si="16"/>
        <v>0</v>
      </c>
      <c r="E95" s="615">
        <f t="shared" si="20"/>
        <v>0</v>
      </c>
      <c r="F95" s="616">
        <f t="shared" si="17"/>
        <v>0</v>
      </c>
      <c r="G95" s="617">
        <f t="shared" si="18"/>
        <v>0</v>
      </c>
    </row>
    <row r="96" spans="1:7" ht="15" customHeight="1" x14ac:dyDescent="0.2">
      <c r="A96" s="42" t="s">
        <v>351</v>
      </c>
      <c r="B96" s="496">
        <f t="shared" si="15"/>
        <v>0</v>
      </c>
      <c r="C96" s="615">
        <f t="shared" si="19"/>
        <v>0</v>
      </c>
      <c r="D96" s="616">
        <f t="shared" si="16"/>
        <v>0</v>
      </c>
      <c r="E96" s="615">
        <f t="shared" si="20"/>
        <v>0</v>
      </c>
      <c r="F96" s="616">
        <f t="shared" si="17"/>
        <v>0</v>
      </c>
      <c r="G96" s="617">
        <f t="shared" si="18"/>
        <v>0</v>
      </c>
    </row>
    <row r="97" spans="1:8" ht="15" customHeight="1" x14ac:dyDescent="0.2">
      <c r="A97" s="42" t="s">
        <v>352</v>
      </c>
      <c r="B97" s="496">
        <f t="shared" si="15"/>
        <v>0</v>
      </c>
      <c r="C97" s="615">
        <f t="shared" si="19"/>
        <v>0</v>
      </c>
      <c r="D97" s="616">
        <f t="shared" si="16"/>
        <v>0</v>
      </c>
      <c r="E97" s="615">
        <f t="shared" si="20"/>
        <v>0</v>
      </c>
      <c r="F97" s="616">
        <f t="shared" si="17"/>
        <v>0</v>
      </c>
      <c r="G97" s="617">
        <f t="shared" si="18"/>
        <v>0</v>
      </c>
    </row>
    <row r="98" spans="1:8" ht="15" customHeight="1" x14ac:dyDescent="0.2">
      <c r="A98" s="42" t="s">
        <v>353</v>
      </c>
      <c r="B98" s="496">
        <f t="shared" si="15"/>
        <v>0</v>
      </c>
      <c r="C98" s="615">
        <f t="shared" si="19"/>
        <v>0</v>
      </c>
      <c r="D98" s="616">
        <f t="shared" si="16"/>
        <v>0</v>
      </c>
      <c r="E98" s="615">
        <f t="shared" si="20"/>
        <v>0</v>
      </c>
      <c r="F98" s="616">
        <f t="shared" si="17"/>
        <v>0</v>
      </c>
      <c r="G98" s="617">
        <f t="shared" si="18"/>
        <v>0</v>
      </c>
    </row>
    <row r="99" spans="1:8" ht="15" customHeight="1" x14ac:dyDescent="0.2">
      <c r="A99" s="42" t="s">
        <v>354</v>
      </c>
      <c r="B99" s="496">
        <f t="shared" si="15"/>
        <v>0</v>
      </c>
      <c r="C99" s="615">
        <f t="shared" si="19"/>
        <v>0</v>
      </c>
      <c r="D99" s="616">
        <f t="shared" si="16"/>
        <v>0</v>
      </c>
      <c r="E99" s="615">
        <f t="shared" si="20"/>
        <v>0</v>
      </c>
      <c r="F99" s="616">
        <f t="shared" si="17"/>
        <v>0</v>
      </c>
      <c r="G99" s="617">
        <f t="shared" si="18"/>
        <v>0</v>
      </c>
    </row>
    <row r="100" spans="1:8" ht="15" customHeight="1" x14ac:dyDescent="0.2">
      <c r="A100" s="43" t="s">
        <v>355</v>
      </c>
      <c r="B100" s="613">
        <f t="shared" si="15"/>
        <v>0</v>
      </c>
      <c r="C100" s="618">
        <f t="shared" si="19"/>
        <v>0</v>
      </c>
      <c r="D100" s="619">
        <f t="shared" si="16"/>
        <v>0</v>
      </c>
      <c r="E100" s="618">
        <f t="shared" si="20"/>
        <v>0</v>
      </c>
      <c r="F100" s="619">
        <f t="shared" si="17"/>
        <v>0</v>
      </c>
      <c r="G100" s="620">
        <f t="shared" si="18"/>
        <v>0</v>
      </c>
    </row>
    <row r="101" spans="1:8" ht="15.75" x14ac:dyDescent="0.25">
      <c r="A101" s="404" t="s">
        <v>855</v>
      </c>
      <c r="B101" s="586"/>
      <c r="C101" s="589">
        <f>SUM(C92:C100)</f>
        <v>0</v>
      </c>
      <c r="D101" s="589">
        <f t="shared" ref="D101:G101" si="21">SUM(D92:D100)</f>
        <v>0</v>
      </c>
      <c r="E101" s="589">
        <f t="shared" si="21"/>
        <v>0</v>
      </c>
      <c r="F101" s="589">
        <f t="shared" si="21"/>
        <v>0</v>
      </c>
      <c r="G101" s="589">
        <f t="shared" si="21"/>
        <v>0</v>
      </c>
    </row>
    <row r="103" spans="1:8" ht="15.75" x14ac:dyDescent="0.2">
      <c r="A103" s="1134" t="s">
        <v>345</v>
      </c>
      <c r="B103" s="1156" t="s">
        <v>356</v>
      </c>
      <c r="C103" s="1137" t="s">
        <v>869</v>
      </c>
      <c r="D103" s="1138"/>
      <c r="E103" s="1138"/>
      <c r="F103" s="1138"/>
      <c r="G103" s="1139"/>
    </row>
    <row r="104" spans="1:8" ht="15.75" x14ac:dyDescent="0.2">
      <c r="A104" s="1136"/>
      <c r="B104" s="1136"/>
      <c r="C104" s="611" t="s">
        <v>369</v>
      </c>
      <c r="D104" s="556" t="s">
        <v>370</v>
      </c>
      <c r="E104" s="556" t="s">
        <v>371</v>
      </c>
      <c r="F104" s="556" t="s">
        <v>372</v>
      </c>
      <c r="G104" s="611" t="s">
        <v>382</v>
      </c>
    </row>
    <row r="105" spans="1:8" x14ac:dyDescent="0.2">
      <c r="A105" s="41" t="s">
        <v>347</v>
      </c>
      <c r="B105" s="612">
        <f>B31</f>
        <v>0</v>
      </c>
      <c r="C105" s="614">
        <f>B105*C31</f>
        <v>0</v>
      </c>
      <c r="D105" s="614">
        <f t="shared" ref="D105:D113" si="22">B105*D31</f>
        <v>0</v>
      </c>
      <c r="E105" s="614">
        <f t="shared" ref="E105:E113" si="23">B105*E31</f>
        <v>0</v>
      </c>
      <c r="F105" s="614">
        <f t="shared" ref="F105:F113" si="24">B105*F31</f>
        <v>0</v>
      </c>
      <c r="G105" s="614">
        <f t="shared" ref="G105:G113" si="25">B105*G31</f>
        <v>0</v>
      </c>
    </row>
    <row r="106" spans="1:8" x14ac:dyDescent="0.2">
      <c r="A106" s="42" t="s">
        <v>348</v>
      </c>
      <c r="B106" s="496">
        <f t="shared" ref="B106:B113" si="26">B32</f>
        <v>0</v>
      </c>
      <c r="C106" s="615">
        <f t="shared" ref="C106:C113" si="27">B106*C32</f>
        <v>0</v>
      </c>
      <c r="D106" s="616">
        <f t="shared" si="22"/>
        <v>0</v>
      </c>
      <c r="E106" s="615">
        <f t="shared" si="23"/>
        <v>0</v>
      </c>
      <c r="F106" s="616">
        <f t="shared" si="24"/>
        <v>0</v>
      </c>
      <c r="G106" s="617">
        <f t="shared" si="25"/>
        <v>0</v>
      </c>
    </row>
    <row r="107" spans="1:8" x14ac:dyDescent="0.2">
      <c r="A107" s="42" t="s">
        <v>349</v>
      </c>
      <c r="B107" s="496">
        <f t="shared" si="26"/>
        <v>0</v>
      </c>
      <c r="C107" s="615">
        <f t="shared" si="27"/>
        <v>0</v>
      </c>
      <c r="D107" s="616">
        <f t="shared" si="22"/>
        <v>0</v>
      </c>
      <c r="E107" s="615">
        <f t="shared" si="23"/>
        <v>0</v>
      </c>
      <c r="F107" s="616">
        <f t="shared" si="24"/>
        <v>0</v>
      </c>
      <c r="G107" s="617">
        <f t="shared" si="25"/>
        <v>0</v>
      </c>
    </row>
    <row r="108" spans="1:8" x14ac:dyDescent="0.2">
      <c r="A108" s="42" t="s">
        <v>350</v>
      </c>
      <c r="B108" s="496">
        <f t="shared" si="26"/>
        <v>0</v>
      </c>
      <c r="C108" s="615">
        <f t="shared" si="27"/>
        <v>0</v>
      </c>
      <c r="D108" s="616">
        <f t="shared" si="22"/>
        <v>0</v>
      </c>
      <c r="E108" s="615">
        <f t="shared" si="23"/>
        <v>0</v>
      </c>
      <c r="F108" s="616">
        <f t="shared" si="24"/>
        <v>0</v>
      </c>
      <c r="G108" s="617">
        <f t="shared" si="25"/>
        <v>0</v>
      </c>
      <c r="H108" s="3"/>
    </row>
    <row r="109" spans="1:8" x14ac:dyDescent="0.2">
      <c r="A109" s="42" t="s">
        <v>351</v>
      </c>
      <c r="B109" s="496">
        <f t="shared" si="26"/>
        <v>0</v>
      </c>
      <c r="C109" s="615">
        <f t="shared" si="27"/>
        <v>0</v>
      </c>
      <c r="D109" s="616">
        <f t="shared" si="22"/>
        <v>0</v>
      </c>
      <c r="E109" s="615">
        <f t="shared" si="23"/>
        <v>0</v>
      </c>
      <c r="F109" s="616">
        <f t="shared" si="24"/>
        <v>0</v>
      </c>
      <c r="G109" s="617">
        <f t="shared" si="25"/>
        <v>0</v>
      </c>
      <c r="H109" s="3"/>
    </row>
    <row r="110" spans="1:8" x14ac:dyDescent="0.2">
      <c r="A110" s="42" t="s">
        <v>352</v>
      </c>
      <c r="B110" s="496">
        <f t="shared" si="26"/>
        <v>0</v>
      </c>
      <c r="C110" s="615">
        <f t="shared" si="27"/>
        <v>0</v>
      </c>
      <c r="D110" s="616">
        <f t="shared" si="22"/>
        <v>0</v>
      </c>
      <c r="E110" s="615">
        <f t="shared" si="23"/>
        <v>0</v>
      </c>
      <c r="F110" s="616">
        <f t="shared" si="24"/>
        <v>0</v>
      </c>
      <c r="G110" s="617">
        <f t="shared" si="25"/>
        <v>0</v>
      </c>
      <c r="H110" s="3"/>
    </row>
    <row r="111" spans="1:8" x14ac:dyDescent="0.2">
      <c r="A111" s="42" t="s">
        <v>353</v>
      </c>
      <c r="B111" s="496">
        <f t="shared" si="26"/>
        <v>0</v>
      </c>
      <c r="C111" s="615">
        <f t="shared" si="27"/>
        <v>0</v>
      </c>
      <c r="D111" s="616">
        <f t="shared" si="22"/>
        <v>0</v>
      </c>
      <c r="E111" s="615">
        <f t="shared" si="23"/>
        <v>0</v>
      </c>
      <c r="F111" s="616">
        <f t="shared" si="24"/>
        <v>0</v>
      </c>
      <c r="G111" s="617">
        <f t="shared" si="25"/>
        <v>0</v>
      </c>
      <c r="H111" s="3"/>
    </row>
    <row r="112" spans="1:8" x14ac:dyDescent="0.2">
      <c r="A112" s="42" t="s">
        <v>354</v>
      </c>
      <c r="B112" s="496">
        <f t="shared" si="26"/>
        <v>0</v>
      </c>
      <c r="C112" s="615">
        <f t="shared" si="27"/>
        <v>0</v>
      </c>
      <c r="D112" s="616">
        <f t="shared" si="22"/>
        <v>0</v>
      </c>
      <c r="E112" s="615">
        <f t="shared" si="23"/>
        <v>0</v>
      </c>
      <c r="F112" s="616">
        <f t="shared" si="24"/>
        <v>0</v>
      </c>
      <c r="G112" s="617">
        <f t="shared" si="25"/>
        <v>0</v>
      </c>
      <c r="H112" s="3"/>
    </row>
    <row r="113" spans="1:8" x14ac:dyDescent="0.2">
      <c r="A113" s="43" t="s">
        <v>355</v>
      </c>
      <c r="B113" s="613">
        <f t="shared" si="26"/>
        <v>0</v>
      </c>
      <c r="C113" s="618">
        <f t="shared" si="27"/>
        <v>0</v>
      </c>
      <c r="D113" s="619">
        <f t="shared" si="22"/>
        <v>0</v>
      </c>
      <c r="E113" s="618">
        <f t="shared" si="23"/>
        <v>0</v>
      </c>
      <c r="F113" s="619">
        <f t="shared" si="24"/>
        <v>0</v>
      </c>
      <c r="G113" s="620">
        <f t="shared" si="25"/>
        <v>0</v>
      </c>
      <c r="H113" s="3"/>
    </row>
    <row r="114" spans="1:8" ht="15.75" x14ac:dyDescent="0.25">
      <c r="A114" s="404" t="s">
        <v>855</v>
      </c>
      <c r="B114" s="586"/>
      <c r="C114" s="589">
        <f>SUM(C105:C113)</f>
        <v>0</v>
      </c>
      <c r="D114" s="589">
        <f t="shared" ref="D114" si="28">SUM(D105:D113)</f>
        <v>0</v>
      </c>
      <c r="E114" s="589">
        <f t="shared" ref="E114" si="29">SUM(E105:E113)</f>
        <v>0</v>
      </c>
      <c r="F114" s="589">
        <f t="shared" ref="F114" si="30">SUM(F105:F113)</f>
        <v>0</v>
      </c>
      <c r="G114" s="589">
        <f t="shared" ref="G114" si="31">SUM(G105:G113)</f>
        <v>0</v>
      </c>
      <c r="H114" s="3"/>
    </row>
    <row r="115" spans="1:8" x14ac:dyDescent="0.2">
      <c r="F115" s="3"/>
      <c r="G115" s="3"/>
      <c r="H115" s="3"/>
    </row>
    <row r="116" spans="1:8" x14ac:dyDescent="0.2">
      <c r="F116" s="3"/>
      <c r="G116" s="3"/>
      <c r="H116" s="3"/>
    </row>
    <row r="117" spans="1:8" x14ac:dyDescent="0.2">
      <c r="F117" s="3"/>
      <c r="G117" s="3"/>
      <c r="H117" s="3"/>
    </row>
    <row r="118" spans="1:8" x14ac:dyDescent="0.2">
      <c r="F118" s="3"/>
      <c r="G118" s="3"/>
      <c r="H118" s="3"/>
    </row>
    <row r="119" spans="1:8" x14ac:dyDescent="0.2">
      <c r="F119" s="3"/>
      <c r="G119" s="3"/>
      <c r="H119" s="3"/>
    </row>
    <row r="120" spans="1:8" x14ac:dyDescent="0.2">
      <c r="F120" s="3"/>
      <c r="G120" s="3"/>
      <c r="H120" s="3"/>
    </row>
    <row r="121" spans="1:8" x14ac:dyDescent="0.2">
      <c r="F121" s="3"/>
      <c r="G121" s="3"/>
      <c r="H121" s="3"/>
    </row>
    <row r="122" spans="1:8" ht="15.75" x14ac:dyDescent="0.25">
      <c r="A122" s="561"/>
      <c r="B122" s="561"/>
      <c r="C122" s="561"/>
      <c r="D122" s="561"/>
      <c r="E122" s="561"/>
    </row>
    <row r="134" spans="8:8" x14ac:dyDescent="0.2">
      <c r="H134" s="3"/>
    </row>
    <row r="135" spans="8:8" x14ac:dyDescent="0.2">
      <c r="H135" s="3"/>
    </row>
    <row r="136" spans="8:8" x14ac:dyDescent="0.2">
      <c r="H136" s="3"/>
    </row>
    <row r="137" spans="8:8" x14ac:dyDescent="0.2">
      <c r="H137" s="3"/>
    </row>
    <row r="163" spans="8:8" x14ac:dyDescent="0.2">
      <c r="H163" s="3"/>
    </row>
    <row r="164" spans="8:8" x14ac:dyDescent="0.2">
      <c r="H164" s="3"/>
    </row>
    <row r="165" spans="8:8" x14ac:dyDescent="0.2">
      <c r="H165" s="3"/>
    </row>
    <row r="166" spans="8:8" x14ac:dyDescent="0.2">
      <c r="H166" s="3"/>
    </row>
    <row r="167" spans="8:8" x14ac:dyDescent="0.2">
      <c r="H167" s="3"/>
    </row>
    <row r="168" spans="8:8" x14ac:dyDescent="0.2">
      <c r="H168" s="3"/>
    </row>
    <row r="169" spans="8:8" x14ac:dyDescent="0.2">
      <c r="H169" s="3"/>
    </row>
    <row r="170" spans="8:8" x14ac:dyDescent="0.2">
      <c r="H170" s="3"/>
    </row>
    <row r="171" spans="8:8" x14ac:dyDescent="0.2">
      <c r="H171" s="3"/>
    </row>
    <row r="172" spans="8:8" x14ac:dyDescent="0.2">
      <c r="H172" s="3"/>
    </row>
    <row r="173" spans="8:8" x14ac:dyDescent="0.2">
      <c r="H173" s="3"/>
    </row>
    <row r="174" spans="8:8" x14ac:dyDescent="0.2">
      <c r="H174" s="3"/>
    </row>
  </sheetData>
  <sheetProtection algorithmName="SHA-512" hashValue="SEuEDRLU9AU0HwW74k+wMvXxw5YC2BhsCnC1a48C1WMMEZMgs1U8b2FQ7KtiYxlQM9cUHi98othG4ce52rkVew==" saltValue="nTB7D5GP4hBoEbqZox24xw==" spinCount="100000" sheet="1" objects="1" scenarios="1"/>
  <customSheetViews>
    <customSheetView guid="{A6D2322D-229F-4D52-A2AA-C6012EABEAE5}" scale="80" showGridLines="0" hiddenRows="1" hiddenColumns="1" topLeftCell="A84">
      <selection activeCell="B113" sqref="B113"/>
      <pageMargins left="0.511811024" right="0.511811024" top="0.78740157499999996" bottom="0.78740157499999996" header="0.31496062000000002" footer="0.31496062000000002"/>
      <pageSetup paperSize="9" orientation="portrait" r:id="rId1"/>
    </customSheetView>
  </customSheetViews>
  <mergeCells count="25">
    <mergeCell ref="A90:A91"/>
    <mergeCell ref="B90:B91"/>
    <mergeCell ref="C90:G90"/>
    <mergeCell ref="A103:A104"/>
    <mergeCell ref="B103:B104"/>
    <mergeCell ref="C103:G103"/>
    <mergeCell ref="A1:E1"/>
    <mergeCell ref="A3:A4"/>
    <mergeCell ref="A17:A18"/>
    <mergeCell ref="B17:B18"/>
    <mergeCell ref="A29:A30"/>
    <mergeCell ref="B29:B30"/>
    <mergeCell ref="B3:C3"/>
    <mergeCell ref="D3:E3"/>
    <mergeCell ref="C29:G29"/>
    <mergeCell ref="A73:A74"/>
    <mergeCell ref="C17:G17"/>
    <mergeCell ref="A72:B72"/>
    <mergeCell ref="A41:G41"/>
    <mergeCell ref="A42:A43"/>
    <mergeCell ref="B42:B43"/>
    <mergeCell ref="C42:G42"/>
    <mergeCell ref="A57:A58"/>
    <mergeCell ref="B57:B58"/>
    <mergeCell ref="C57:G57"/>
  </mergeCells>
  <pageMargins left="0.51181102362204722" right="0.51181102362204722" top="0.78740157480314965" bottom="0.78740157480314965" header="0.31496062992125984" footer="0.31496062992125984"/>
  <pageSetup paperSize="9" scale="59" fitToHeight="0" orientation="portrait" blackAndWhite="1" r:id="rId2"/>
  <headerFooter>
    <oddHeader>&amp;A</oddHeader>
  </headerFooter>
  <rowBreaks count="1" manualBreakCount="1">
    <brk id="71" max="6"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tabColor rgb="FF081F60"/>
  </sheetPr>
  <dimension ref="A1:J83"/>
  <sheetViews>
    <sheetView showGridLines="0" view="pageBreakPreview" zoomScale="115" zoomScaleNormal="100" zoomScaleSheetLayoutView="115" workbookViewId="0"/>
  </sheetViews>
  <sheetFormatPr defaultRowHeight="15" x14ac:dyDescent="0.2"/>
  <cols>
    <col min="1" max="1" width="48.5703125" style="1" bestFit="1" customWidth="1"/>
    <col min="2" max="2" width="10.42578125" style="1" bestFit="1" customWidth="1"/>
    <col min="3" max="3" width="11" style="1" bestFit="1" customWidth="1"/>
    <col min="4" max="4" width="10.42578125" style="1" bestFit="1" customWidth="1"/>
    <col min="5" max="5" width="11" style="1" bestFit="1" customWidth="1"/>
    <col min="6" max="6" width="9.140625" style="1"/>
    <col min="7" max="7" width="11" style="1" bestFit="1" customWidth="1"/>
    <col min="8" max="8" width="14.7109375" style="1" bestFit="1" customWidth="1"/>
    <col min="9" max="9" width="15" style="1" bestFit="1" customWidth="1"/>
    <col min="10" max="16384" width="9.140625" style="1"/>
  </cols>
  <sheetData>
    <row r="1" spans="1:10" ht="15.75" x14ac:dyDescent="0.2">
      <c r="A1" s="23" t="s">
        <v>844</v>
      </c>
      <c r="B1" s="23"/>
      <c r="C1" s="23"/>
      <c r="D1" s="23"/>
      <c r="E1" s="23"/>
      <c r="F1" s="23"/>
      <c r="G1" s="23"/>
      <c r="H1" s="23"/>
      <c r="I1" s="23"/>
      <c r="J1" s="23"/>
    </row>
    <row r="2" spans="1:10" ht="15.75" x14ac:dyDescent="0.25">
      <c r="A2" s="1174" t="s">
        <v>386</v>
      </c>
      <c r="B2" s="1187" t="s">
        <v>872</v>
      </c>
      <c r="C2" s="1188"/>
      <c r="D2" s="1183" t="s">
        <v>872</v>
      </c>
      <c r="E2" s="1184"/>
      <c r="H2"/>
      <c r="I2"/>
    </row>
    <row r="3" spans="1:10" ht="15.75" x14ac:dyDescent="0.25">
      <c r="A3" s="1175"/>
      <c r="B3" s="1179" t="s">
        <v>387</v>
      </c>
      <c r="C3" s="1185" t="s">
        <v>388</v>
      </c>
      <c r="D3" s="1177" t="s">
        <v>387</v>
      </c>
      <c r="E3" s="1181" t="s">
        <v>388</v>
      </c>
      <c r="H3"/>
      <c r="I3"/>
    </row>
    <row r="4" spans="1:10" ht="15.75" x14ac:dyDescent="0.25">
      <c r="A4" s="1176"/>
      <c r="B4" s="1180"/>
      <c r="C4" s="1186"/>
      <c r="D4" s="1178"/>
      <c r="E4" s="1182"/>
      <c r="H4"/>
      <c r="I4"/>
    </row>
    <row r="5" spans="1:10" ht="15.75" x14ac:dyDescent="0.25">
      <c r="A5" s="9" t="s">
        <v>389</v>
      </c>
      <c r="B5" s="511"/>
      <c r="C5" s="511"/>
      <c r="D5" s="488"/>
      <c r="E5" s="488"/>
      <c r="H5"/>
      <c r="I5"/>
    </row>
    <row r="6" spans="1:10" ht="15.75" x14ac:dyDescent="0.25">
      <c r="A6" s="9" t="s">
        <v>390</v>
      </c>
      <c r="B6" s="512"/>
      <c r="C6" s="512"/>
      <c r="D6" s="489"/>
      <c r="E6" s="489"/>
      <c r="H6"/>
      <c r="I6"/>
    </row>
    <row r="7" spans="1:10" ht="15.75" x14ac:dyDescent="0.25">
      <c r="A7" s="9" t="s">
        <v>391</v>
      </c>
      <c r="B7" s="512"/>
      <c r="C7" s="512"/>
      <c r="D7" s="489"/>
      <c r="E7" s="489"/>
      <c r="H7"/>
      <c r="I7"/>
    </row>
    <row r="8" spans="1:10" ht="15.75" x14ac:dyDescent="0.25">
      <c r="A8" s="9" t="s">
        <v>392</v>
      </c>
      <c r="B8" s="512"/>
      <c r="C8" s="512"/>
      <c r="D8" s="489"/>
      <c r="E8" s="489"/>
      <c r="H8"/>
      <c r="I8"/>
    </row>
    <row r="9" spans="1:10" ht="15.75" x14ac:dyDescent="0.25">
      <c r="A9" s="9" t="s">
        <v>393</v>
      </c>
      <c r="B9" s="512"/>
      <c r="C9" s="512"/>
      <c r="D9" s="489"/>
      <c r="E9" s="489"/>
      <c r="H9"/>
      <c r="I9"/>
    </row>
    <row r="10" spans="1:10" ht="15.75" x14ac:dyDescent="0.25">
      <c r="A10" s="9" t="s">
        <v>394</v>
      </c>
      <c r="B10" s="187"/>
      <c r="C10" s="187"/>
      <c r="D10" s="490"/>
      <c r="E10" s="490"/>
      <c r="H10"/>
      <c r="I10"/>
    </row>
    <row r="11" spans="1:10" ht="15.75" x14ac:dyDescent="0.25">
      <c r="A11" s="9" t="s">
        <v>395</v>
      </c>
      <c r="B11" s="187"/>
      <c r="C11" s="187"/>
      <c r="D11" s="490"/>
      <c r="E11" s="490"/>
      <c r="H11"/>
      <c r="I11"/>
    </row>
    <row r="12" spans="1:10" ht="15.75" x14ac:dyDescent="0.25">
      <c r="A12" s="9" t="s">
        <v>396</v>
      </c>
      <c r="B12" s="187"/>
      <c r="C12" s="187"/>
      <c r="D12" s="490"/>
      <c r="E12" s="490"/>
      <c r="H12"/>
      <c r="I12"/>
    </row>
    <row r="13" spans="1:10" ht="15.75" x14ac:dyDescent="0.25">
      <c r="A13" s="9" t="s">
        <v>397</v>
      </c>
      <c r="B13" s="187"/>
      <c r="C13" s="187"/>
      <c r="D13" s="490"/>
      <c r="E13" s="490"/>
      <c r="H13"/>
      <c r="I13"/>
    </row>
    <row r="14" spans="1:10" ht="15.75" x14ac:dyDescent="0.25">
      <c r="A14" s="9" t="s">
        <v>398</v>
      </c>
      <c r="B14" s="187"/>
      <c r="C14" s="187"/>
      <c r="D14" s="490"/>
      <c r="E14" s="490"/>
      <c r="H14"/>
      <c r="I14"/>
    </row>
    <row r="15" spans="1:10" ht="15.75" x14ac:dyDescent="0.25">
      <c r="A15" s="9" t="s">
        <v>399</v>
      </c>
      <c r="B15" s="187"/>
      <c r="C15" s="187"/>
      <c r="D15" s="490"/>
      <c r="E15" s="490"/>
      <c r="H15"/>
      <c r="I15"/>
    </row>
    <row r="16" spans="1:10" ht="15.75" x14ac:dyDescent="0.25">
      <c r="A16" s="9" t="s">
        <v>400</v>
      </c>
      <c r="B16" s="187"/>
      <c r="C16" s="187"/>
      <c r="D16" s="490"/>
      <c r="E16" s="490"/>
      <c r="H16"/>
      <c r="I16"/>
    </row>
    <row r="17" spans="1:9" ht="15.75" x14ac:dyDescent="0.25">
      <c r="A17" s="9" t="s">
        <v>401</v>
      </c>
      <c r="B17" s="187"/>
      <c r="C17" s="187"/>
      <c r="D17" s="490"/>
      <c r="E17" s="490"/>
      <c r="H17"/>
      <c r="I17"/>
    </row>
    <row r="18" spans="1:9" ht="15.75" x14ac:dyDescent="0.25">
      <c r="A18" s="9" t="s">
        <v>402</v>
      </c>
      <c r="B18" s="187"/>
      <c r="C18" s="187"/>
      <c r="D18" s="490"/>
      <c r="E18" s="490"/>
      <c r="H18"/>
      <c r="I18"/>
    </row>
    <row r="19" spans="1:9" ht="15.75" x14ac:dyDescent="0.25">
      <c r="A19" s="554" t="s">
        <v>403</v>
      </c>
      <c r="B19" s="193"/>
      <c r="C19" s="193"/>
      <c r="D19" s="491"/>
      <c r="E19" s="491"/>
      <c r="H19"/>
      <c r="I19"/>
    </row>
    <row r="21" spans="1:9" x14ac:dyDescent="0.2">
      <c r="A21" s="1173" t="s">
        <v>404</v>
      </c>
      <c r="B21" s="1173"/>
      <c r="C21" s="1173"/>
    </row>
    <row r="22" spans="1:9" ht="15.75" x14ac:dyDescent="0.25">
      <c r="A22" s="487" t="s">
        <v>405</v>
      </c>
      <c r="B22" s="486" t="s">
        <v>406</v>
      </c>
      <c r="C22" s="486" t="s">
        <v>407</v>
      </c>
      <c r="D22"/>
    </row>
    <row r="23" spans="1:9" ht="15.75" x14ac:dyDescent="0.25">
      <c r="A23" s="27" t="s">
        <v>347</v>
      </c>
      <c r="B23" s="28">
        <v>1</v>
      </c>
      <c r="C23" s="188"/>
      <c r="D23"/>
    </row>
    <row r="24" spans="1:9" ht="15.75" x14ac:dyDescent="0.25">
      <c r="A24" s="29" t="s">
        <v>348</v>
      </c>
      <c r="B24" s="30">
        <v>1</v>
      </c>
      <c r="C24" s="188"/>
      <c r="D24"/>
    </row>
    <row r="25" spans="1:9" ht="15.75" x14ac:dyDescent="0.25">
      <c r="A25" s="29" t="s">
        <v>349</v>
      </c>
      <c r="B25" s="30">
        <v>1</v>
      </c>
      <c r="C25" s="188"/>
      <c r="D25"/>
    </row>
    <row r="26" spans="1:9" ht="15.75" x14ac:dyDescent="0.25">
      <c r="A26" s="29" t="s">
        <v>350</v>
      </c>
      <c r="B26" s="30">
        <v>1</v>
      </c>
      <c r="C26" s="188"/>
      <c r="D26"/>
    </row>
    <row r="27" spans="1:9" ht="15.75" x14ac:dyDescent="0.25">
      <c r="A27" s="29" t="s">
        <v>351</v>
      </c>
      <c r="B27" s="30">
        <v>1</v>
      </c>
      <c r="C27" s="188"/>
      <c r="D27"/>
    </row>
    <row r="28" spans="1:9" ht="15.75" x14ac:dyDescent="0.25">
      <c r="A28" s="29" t="s">
        <v>352</v>
      </c>
      <c r="B28" s="30">
        <v>1</v>
      </c>
      <c r="C28" s="188"/>
      <c r="D28"/>
    </row>
    <row r="29" spans="1:9" ht="15.75" x14ac:dyDescent="0.25">
      <c r="A29" s="29" t="s">
        <v>353</v>
      </c>
      <c r="B29" s="30">
        <v>1</v>
      </c>
      <c r="C29" s="188"/>
      <c r="D29"/>
    </row>
    <row r="30" spans="1:9" ht="15.75" x14ac:dyDescent="0.25">
      <c r="A30" s="29" t="s">
        <v>354</v>
      </c>
      <c r="B30" s="30">
        <v>1</v>
      </c>
      <c r="C30" s="188"/>
      <c r="D30"/>
    </row>
    <row r="31" spans="1:9" ht="15.75" x14ac:dyDescent="0.25">
      <c r="A31" s="31" t="s">
        <v>355</v>
      </c>
      <c r="B31" s="32">
        <v>1</v>
      </c>
      <c r="C31" s="189"/>
      <c r="D31"/>
    </row>
    <row r="33" spans="1:5" ht="15.75" x14ac:dyDescent="0.25">
      <c r="A33"/>
      <c r="B33"/>
      <c r="C33"/>
      <c r="D33"/>
      <c r="E33"/>
    </row>
    <row r="34" spans="1:5" ht="15.75" x14ac:dyDescent="0.25">
      <c r="A34"/>
      <c r="B34"/>
      <c r="C34"/>
      <c r="D34"/>
      <c r="E34"/>
    </row>
    <row r="35" spans="1:5" ht="15.75" x14ac:dyDescent="0.25">
      <c r="A35"/>
      <c r="B35"/>
      <c r="C35"/>
      <c r="D35"/>
      <c r="E35"/>
    </row>
    <row r="36" spans="1:5" ht="15.75" x14ac:dyDescent="0.25">
      <c r="A36"/>
      <c r="B36"/>
      <c r="C36"/>
      <c r="D36"/>
      <c r="E36"/>
    </row>
    <row r="37" spans="1:5" ht="15.75" x14ac:dyDescent="0.25">
      <c r="A37"/>
      <c r="B37"/>
      <c r="C37"/>
      <c r="D37"/>
      <c r="E37"/>
    </row>
    <row r="38" spans="1:5" ht="15.75" x14ac:dyDescent="0.25">
      <c r="A38"/>
      <c r="B38"/>
      <c r="C38"/>
      <c r="D38"/>
      <c r="E38"/>
    </row>
    <row r="39" spans="1:5" ht="15.75" x14ac:dyDescent="0.25">
      <c r="A39"/>
      <c r="B39"/>
      <c r="C39"/>
      <c r="D39"/>
      <c r="E39"/>
    </row>
    <row r="40" spans="1:5" ht="15.75" x14ac:dyDescent="0.25">
      <c r="A40"/>
      <c r="B40"/>
      <c r="C40"/>
      <c r="D40"/>
      <c r="E40"/>
    </row>
    <row r="41" spans="1:5" ht="15.75" x14ac:dyDescent="0.25">
      <c r="A41"/>
      <c r="B41"/>
      <c r="C41"/>
      <c r="D41"/>
      <c r="E41"/>
    </row>
    <row r="42" spans="1:5" ht="15.75" x14ac:dyDescent="0.25">
      <c r="A42"/>
      <c r="B42"/>
      <c r="C42"/>
      <c r="D42"/>
      <c r="E42"/>
    </row>
    <row r="43" spans="1:5" ht="15.75" x14ac:dyDescent="0.25">
      <c r="A43"/>
      <c r="B43"/>
      <c r="C43"/>
      <c r="D43"/>
      <c r="E43"/>
    </row>
    <row r="44" spans="1:5" ht="15.75" x14ac:dyDescent="0.25">
      <c r="A44"/>
      <c r="B44"/>
      <c r="C44"/>
      <c r="D44"/>
      <c r="E44"/>
    </row>
    <row r="45" spans="1:5" ht="15.75" x14ac:dyDescent="0.25">
      <c r="A45"/>
      <c r="B45"/>
      <c r="C45"/>
      <c r="D45"/>
      <c r="E45"/>
    </row>
    <row r="46" spans="1:5" ht="15.75" x14ac:dyDescent="0.25">
      <c r="A46"/>
      <c r="B46"/>
      <c r="C46"/>
      <c r="D46"/>
      <c r="E46"/>
    </row>
    <row r="47" spans="1:5" ht="15.75" x14ac:dyDescent="0.25">
      <c r="A47"/>
      <c r="B47"/>
      <c r="C47"/>
      <c r="D47"/>
      <c r="E47"/>
    </row>
    <row r="48" spans="1:5" ht="15.75" x14ac:dyDescent="0.25">
      <c r="A48"/>
      <c r="B48"/>
      <c r="C48"/>
      <c r="D48"/>
      <c r="E48"/>
    </row>
    <row r="49" spans="1:5" ht="15.75" x14ac:dyDescent="0.25">
      <c r="A49"/>
      <c r="B49"/>
      <c r="C49"/>
      <c r="D49"/>
      <c r="E49"/>
    </row>
    <row r="50" spans="1:5" ht="15.75" x14ac:dyDescent="0.25">
      <c r="A50"/>
      <c r="B50"/>
      <c r="C50"/>
      <c r="D50"/>
      <c r="E50"/>
    </row>
    <row r="51" spans="1:5" ht="15.75" x14ac:dyDescent="0.25">
      <c r="A51"/>
      <c r="B51"/>
      <c r="C51"/>
      <c r="D51"/>
      <c r="E51"/>
    </row>
    <row r="52" spans="1:5" ht="15.75" x14ac:dyDescent="0.25">
      <c r="A52"/>
      <c r="B52"/>
      <c r="C52"/>
      <c r="D52"/>
      <c r="E52"/>
    </row>
    <row r="53" spans="1:5" ht="15.75" x14ac:dyDescent="0.25">
      <c r="A53"/>
      <c r="B53"/>
      <c r="C53"/>
      <c r="D53"/>
      <c r="E53"/>
    </row>
    <row r="54" spans="1:5" ht="15.75" x14ac:dyDescent="0.25">
      <c r="A54"/>
      <c r="B54"/>
      <c r="C54"/>
      <c r="D54"/>
      <c r="E54"/>
    </row>
    <row r="55" spans="1:5" ht="15.75" x14ac:dyDescent="0.25">
      <c r="A55"/>
      <c r="B55"/>
      <c r="C55"/>
      <c r="D55"/>
      <c r="E55"/>
    </row>
    <row r="56" spans="1:5" ht="15.75" x14ac:dyDescent="0.25">
      <c r="A56"/>
      <c r="B56"/>
      <c r="C56"/>
      <c r="D56"/>
      <c r="E56"/>
    </row>
    <row r="57" spans="1:5" ht="15.75" x14ac:dyDescent="0.25">
      <c r="A57"/>
      <c r="B57"/>
      <c r="C57"/>
      <c r="D57"/>
      <c r="E57"/>
    </row>
    <row r="58" spans="1:5" ht="15.75" x14ac:dyDescent="0.25">
      <c r="A58"/>
      <c r="B58"/>
      <c r="C58"/>
      <c r="D58"/>
      <c r="E58"/>
    </row>
    <row r="59" spans="1:5" ht="15.75" x14ac:dyDescent="0.25">
      <c r="A59"/>
      <c r="B59"/>
      <c r="C59"/>
      <c r="D59"/>
      <c r="E59"/>
    </row>
    <row r="60" spans="1:5" ht="15.75" x14ac:dyDescent="0.25">
      <c r="A60"/>
      <c r="B60"/>
      <c r="C60"/>
      <c r="D60"/>
      <c r="E60"/>
    </row>
    <row r="61" spans="1:5" ht="15.75" x14ac:dyDescent="0.25">
      <c r="A61"/>
      <c r="B61"/>
      <c r="C61"/>
      <c r="D61"/>
      <c r="E61"/>
    </row>
    <row r="62" spans="1:5" ht="15.75" x14ac:dyDescent="0.25">
      <c r="A62"/>
      <c r="B62"/>
      <c r="C62"/>
      <c r="D62"/>
      <c r="E62"/>
    </row>
    <row r="63" spans="1:5" ht="15.75" x14ac:dyDescent="0.25">
      <c r="A63"/>
      <c r="B63"/>
      <c r="C63"/>
      <c r="D63"/>
      <c r="E63"/>
    </row>
    <row r="64" spans="1:5" ht="15.75" x14ac:dyDescent="0.25">
      <c r="A64"/>
      <c r="B64"/>
      <c r="C64"/>
      <c r="D64"/>
      <c r="E64"/>
    </row>
    <row r="65" spans="1:5" ht="15.75" x14ac:dyDescent="0.25">
      <c r="A65"/>
      <c r="B65"/>
      <c r="C65"/>
      <c r="D65"/>
      <c r="E65"/>
    </row>
    <row r="66" spans="1:5" ht="15.75" x14ac:dyDescent="0.25">
      <c r="A66"/>
      <c r="B66"/>
      <c r="C66"/>
      <c r="D66"/>
      <c r="E66"/>
    </row>
    <row r="67" spans="1:5" ht="15.75" x14ac:dyDescent="0.25">
      <c r="A67"/>
      <c r="B67"/>
      <c r="C67"/>
      <c r="D67"/>
      <c r="E67"/>
    </row>
    <row r="68" spans="1:5" ht="15.75" x14ac:dyDescent="0.25">
      <c r="A68"/>
      <c r="B68"/>
      <c r="C68"/>
      <c r="D68"/>
      <c r="E68"/>
    </row>
    <row r="69" spans="1:5" ht="15.75" x14ac:dyDescent="0.25">
      <c r="A69"/>
      <c r="B69"/>
      <c r="C69"/>
      <c r="D69"/>
      <c r="E69"/>
    </row>
    <row r="70" spans="1:5" ht="15.75" x14ac:dyDescent="0.25">
      <c r="A70"/>
      <c r="B70"/>
      <c r="C70"/>
      <c r="D70"/>
      <c r="E70"/>
    </row>
    <row r="71" spans="1:5" ht="15.75" x14ac:dyDescent="0.25">
      <c r="A71"/>
      <c r="B71"/>
      <c r="C71"/>
      <c r="D71"/>
      <c r="E71"/>
    </row>
    <row r="72" spans="1:5" ht="15.75" x14ac:dyDescent="0.25">
      <c r="A72"/>
      <c r="B72"/>
      <c r="C72"/>
      <c r="D72"/>
      <c r="E72"/>
    </row>
    <row r="73" spans="1:5" ht="15.75" x14ac:dyDescent="0.25">
      <c r="A73"/>
      <c r="B73"/>
      <c r="C73"/>
      <c r="D73"/>
      <c r="E73"/>
    </row>
    <row r="74" spans="1:5" ht="15.75" x14ac:dyDescent="0.25">
      <c r="A74"/>
      <c r="B74"/>
      <c r="C74"/>
      <c r="D74"/>
      <c r="E74"/>
    </row>
    <row r="75" spans="1:5" ht="15.75" x14ac:dyDescent="0.25">
      <c r="A75"/>
      <c r="B75"/>
      <c r="C75"/>
      <c r="D75"/>
      <c r="E75"/>
    </row>
    <row r="76" spans="1:5" ht="15.75" x14ac:dyDescent="0.25">
      <c r="A76"/>
      <c r="B76"/>
      <c r="C76"/>
      <c r="D76"/>
      <c r="E76"/>
    </row>
    <row r="77" spans="1:5" ht="15.75" x14ac:dyDescent="0.25">
      <c r="A77"/>
      <c r="B77"/>
      <c r="C77"/>
      <c r="D77"/>
      <c r="E77"/>
    </row>
    <row r="78" spans="1:5" ht="15.75" x14ac:dyDescent="0.25">
      <c r="A78"/>
      <c r="B78"/>
      <c r="C78"/>
      <c r="D78"/>
      <c r="E78"/>
    </row>
    <row r="79" spans="1:5" ht="15.75" x14ac:dyDescent="0.25">
      <c r="A79"/>
      <c r="B79"/>
      <c r="C79"/>
      <c r="D79"/>
      <c r="E79"/>
    </row>
    <row r="80" spans="1:5" ht="15.75" x14ac:dyDescent="0.25">
      <c r="A80"/>
      <c r="B80"/>
      <c r="C80"/>
      <c r="D80"/>
      <c r="E80"/>
    </row>
    <row r="81" spans="1:5" ht="15.75" x14ac:dyDescent="0.25">
      <c r="A81"/>
      <c r="B81"/>
      <c r="C81"/>
      <c r="D81"/>
      <c r="E81"/>
    </row>
    <row r="82" spans="1:5" ht="15.75" x14ac:dyDescent="0.25">
      <c r="A82"/>
      <c r="B82"/>
      <c r="C82"/>
      <c r="D82"/>
      <c r="E82"/>
    </row>
    <row r="83" spans="1:5" ht="15.75" x14ac:dyDescent="0.25">
      <c r="A83"/>
      <c r="B83"/>
      <c r="C83"/>
      <c r="D83"/>
      <c r="E83"/>
    </row>
  </sheetData>
  <sheetProtection algorithmName="SHA-512" hashValue="D12wXvAZ+KN38hsHf1nsMVI6I5sKj3Q4a4KOBrc9YevghQdSMwq9uDM+QYvgEq+vOtb7IHD+ReSc70GkLTHAGA==" saltValue="vLNM2R9JNHjuVPg6ApryQw==" spinCount="100000" sheet="1" objects="1" scenarios="1"/>
  <customSheetViews>
    <customSheetView guid="{A6D2322D-229F-4D52-A2AA-C6012EABEAE5}" scale="80" showGridLines="0">
      <pageMargins left="0.511811024" right="0.511811024" top="0.78740157499999996" bottom="0.78740157499999996" header="0.31496062000000002" footer="0.31496062000000002"/>
      <pageSetup paperSize="9" orientation="portrait" r:id="rId1"/>
    </customSheetView>
  </customSheetViews>
  <mergeCells count="8">
    <mergeCell ref="A21:C21"/>
    <mergeCell ref="A2:A4"/>
    <mergeCell ref="D3:D4"/>
    <mergeCell ref="B3:B4"/>
    <mergeCell ref="E3:E4"/>
    <mergeCell ref="D2:E2"/>
    <mergeCell ref="C3:C4"/>
    <mergeCell ref="B2:C2"/>
  </mergeCells>
  <pageMargins left="0.51181102362204722" right="0.51181102362204722" top="0.78740157480314965" bottom="0.78740157480314965" header="0.31496062992125984" footer="0.31496062992125984"/>
  <pageSetup paperSize="9" scale="91" orientation="portrait" blackAndWhite="1" r:id="rId2"/>
  <headerFooter>
    <oddHeader>&amp;A</oddHead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tabColor rgb="FF081F60"/>
    <pageSetUpPr fitToPage="1"/>
  </sheetPr>
  <dimension ref="A1:I191"/>
  <sheetViews>
    <sheetView showGridLines="0" view="pageBreakPreview" zoomScaleNormal="85" zoomScaleSheetLayoutView="100" workbookViewId="0"/>
  </sheetViews>
  <sheetFormatPr defaultRowHeight="15" x14ac:dyDescent="0.25"/>
  <cols>
    <col min="1" max="1" width="50" bestFit="1" customWidth="1"/>
    <col min="2" max="2" width="10.5703125" bestFit="1" customWidth="1"/>
    <col min="3" max="3" width="14.140625" bestFit="1" customWidth="1"/>
    <col min="5" max="5" width="14.140625" bestFit="1" customWidth="1"/>
    <col min="7" max="7" width="14.140625" bestFit="1" customWidth="1"/>
    <col min="9" max="9" width="14.140625" bestFit="1" customWidth="1"/>
    <col min="11" max="11" width="14.140625" bestFit="1" customWidth="1"/>
    <col min="13" max="13" width="14.140625" bestFit="1" customWidth="1"/>
    <col min="15" max="15" width="14.140625" bestFit="1" customWidth="1"/>
  </cols>
  <sheetData>
    <row r="1" spans="1:5" ht="15.75" x14ac:dyDescent="0.25">
      <c r="A1" s="492" t="s">
        <v>408</v>
      </c>
      <c r="B1" s="33"/>
      <c r="C1" s="33"/>
      <c r="D1" s="33"/>
      <c r="E1" s="1"/>
    </row>
    <row r="2" spans="1:5" ht="15.75" x14ac:dyDescent="0.25">
      <c r="A2" s="1192" t="s">
        <v>409</v>
      </c>
      <c r="B2" s="1195" t="s">
        <v>410</v>
      </c>
      <c r="C2" s="1195"/>
      <c r="D2" s="1195"/>
      <c r="E2" s="1195"/>
    </row>
    <row r="3" spans="1:5" x14ac:dyDescent="0.25">
      <c r="A3" s="1193"/>
      <c r="B3" s="1196" t="s">
        <v>411</v>
      </c>
      <c r="C3" s="1198" t="s">
        <v>388</v>
      </c>
      <c r="D3" s="1198"/>
      <c r="E3" s="1198"/>
    </row>
    <row r="4" spans="1:5" ht="15.75" x14ac:dyDescent="0.25">
      <c r="A4" s="1194"/>
      <c r="B4" s="1197"/>
      <c r="C4" s="631" t="s">
        <v>369</v>
      </c>
      <c r="D4" s="631" t="s">
        <v>370</v>
      </c>
      <c r="E4" s="631" t="s">
        <v>382</v>
      </c>
    </row>
    <row r="5" spans="1:5" ht="15.75" x14ac:dyDescent="0.25">
      <c r="A5" s="34" t="s">
        <v>333</v>
      </c>
      <c r="B5" s="35"/>
      <c r="C5" s="36"/>
      <c r="D5" s="36"/>
      <c r="E5" s="36"/>
    </row>
    <row r="6" spans="1:5" ht="15.75" x14ac:dyDescent="0.25">
      <c r="A6" s="37" t="s">
        <v>334</v>
      </c>
      <c r="B6" s="494"/>
      <c r="C6" s="495"/>
      <c r="D6" s="38"/>
      <c r="E6" s="38"/>
    </row>
    <row r="7" spans="1:5" ht="15.75" x14ac:dyDescent="0.25">
      <c r="A7" s="190"/>
      <c r="B7" s="539"/>
      <c r="C7" s="540"/>
      <c r="D7" s="540"/>
      <c r="E7" s="540"/>
    </row>
    <row r="8" spans="1:5" ht="15.75" x14ac:dyDescent="0.25">
      <c r="A8" s="190"/>
      <c r="B8" s="539"/>
      <c r="C8" s="540"/>
      <c r="D8" s="540"/>
      <c r="E8" s="540"/>
    </row>
    <row r="9" spans="1:5" ht="15.75" x14ac:dyDescent="0.25">
      <c r="A9" s="190"/>
      <c r="B9" s="539"/>
      <c r="C9" s="540"/>
      <c r="D9" s="540"/>
      <c r="E9" s="540"/>
    </row>
    <row r="10" spans="1:5" ht="15.75" x14ac:dyDescent="0.25">
      <c r="A10" s="37" t="s">
        <v>335</v>
      </c>
      <c r="B10" s="541"/>
      <c r="C10" s="542"/>
      <c r="D10" s="542"/>
      <c r="E10" s="542"/>
    </row>
    <row r="11" spans="1:5" ht="15.75" x14ac:dyDescent="0.25">
      <c r="A11" s="190"/>
      <c r="B11" s="539"/>
      <c r="C11" s="540"/>
      <c r="D11" s="540"/>
      <c r="E11" s="540"/>
    </row>
    <row r="12" spans="1:5" ht="15.75" x14ac:dyDescent="0.25">
      <c r="A12" s="190"/>
      <c r="B12" s="539"/>
      <c r="C12" s="540"/>
      <c r="D12" s="540"/>
      <c r="E12" s="540"/>
    </row>
    <row r="13" spans="1:5" ht="15.75" x14ac:dyDescent="0.25">
      <c r="A13" s="190"/>
      <c r="B13" s="539"/>
      <c r="C13" s="540"/>
      <c r="D13" s="540"/>
      <c r="E13" s="540"/>
    </row>
    <row r="14" spans="1:5" ht="15.75" x14ac:dyDescent="0.25">
      <c r="A14" s="37" t="s">
        <v>336</v>
      </c>
      <c r="B14" s="543"/>
      <c r="C14" s="544"/>
      <c r="D14" s="544"/>
      <c r="E14" s="544"/>
    </row>
    <row r="15" spans="1:5" ht="15.75" x14ac:dyDescent="0.25">
      <c r="A15" s="190"/>
      <c r="B15" s="539"/>
      <c r="C15" s="540"/>
      <c r="D15" s="540"/>
      <c r="E15" s="540"/>
    </row>
    <row r="16" spans="1:5" ht="15.75" x14ac:dyDescent="0.25">
      <c r="A16" s="190"/>
      <c r="B16" s="539"/>
      <c r="C16" s="540"/>
      <c r="D16" s="540"/>
      <c r="E16" s="540"/>
    </row>
    <row r="17" spans="1:5" ht="15.75" x14ac:dyDescent="0.25">
      <c r="A17" s="190"/>
      <c r="B17" s="539"/>
      <c r="C17" s="540"/>
      <c r="D17" s="540"/>
      <c r="E17" s="540"/>
    </row>
    <row r="18" spans="1:5" ht="15.75" x14ac:dyDescent="0.25">
      <c r="A18" s="37" t="s">
        <v>337</v>
      </c>
      <c r="B18" s="543"/>
      <c r="C18" s="544"/>
      <c r="D18" s="544"/>
      <c r="E18" s="544"/>
    </row>
    <row r="19" spans="1:5" ht="15.75" x14ac:dyDescent="0.25">
      <c r="A19" s="190"/>
      <c r="B19" s="539"/>
      <c r="C19" s="540"/>
      <c r="D19" s="540"/>
      <c r="E19" s="540"/>
    </row>
    <row r="20" spans="1:5" ht="15.75" x14ac:dyDescent="0.25">
      <c r="A20" s="190"/>
      <c r="B20" s="539"/>
      <c r="C20" s="540"/>
      <c r="D20" s="540"/>
      <c r="E20" s="540"/>
    </row>
    <row r="21" spans="1:5" ht="15.75" x14ac:dyDescent="0.25">
      <c r="A21" s="190"/>
      <c r="B21" s="539"/>
      <c r="C21" s="540"/>
      <c r="D21" s="540"/>
      <c r="E21" s="540"/>
    </row>
    <row r="22" spans="1:5" ht="15.75" x14ac:dyDescent="0.25">
      <c r="A22" s="37" t="s">
        <v>412</v>
      </c>
      <c r="B22" s="543"/>
      <c r="C22" s="544"/>
      <c r="D22" s="544"/>
      <c r="E22" s="544"/>
    </row>
    <row r="23" spans="1:5" ht="15.75" x14ac:dyDescent="0.25">
      <c r="A23" s="190"/>
      <c r="B23" s="539"/>
      <c r="C23" s="540"/>
      <c r="D23" s="540"/>
      <c r="E23" s="540"/>
    </row>
    <row r="24" spans="1:5" ht="15.75" x14ac:dyDescent="0.25">
      <c r="A24" s="190"/>
      <c r="B24" s="539"/>
      <c r="C24" s="540"/>
      <c r="D24" s="540"/>
      <c r="E24" s="540"/>
    </row>
    <row r="25" spans="1:5" ht="15.75" x14ac:dyDescent="0.25">
      <c r="A25" s="192"/>
      <c r="B25" s="545"/>
      <c r="C25" s="546"/>
      <c r="D25" s="546"/>
      <c r="E25" s="546"/>
    </row>
    <row r="26" spans="1:5" ht="15.75" x14ac:dyDescent="0.25">
      <c r="A26" s="1"/>
      <c r="B26" s="1"/>
      <c r="C26" s="1"/>
      <c r="D26" s="1"/>
      <c r="E26" s="1"/>
    </row>
    <row r="27" spans="1:5" ht="15.75" x14ac:dyDescent="0.25">
      <c r="A27" s="552" t="s">
        <v>413</v>
      </c>
      <c r="B27" s="552"/>
      <c r="C27" s="552"/>
      <c r="D27" s="552"/>
      <c r="E27" s="552"/>
    </row>
    <row r="28" spans="1:5" ht="15.75" x14ac:dyDescent="0.25">
      <c r="A28" s="1192" t="s">
        <v>409</v>
      </c>
      <c r="B28" s="1195" t="s">
        <v>414</v>
      </c>
      <c r="C28" s="1195"/>
      <c r="D28" s="1195"/>
      <c r="E28" s="1195"/>
    </row>
    <row r="29" spans="1:5" x14ac:dyDescent="0.25">
      <c r="A29" s="1193"/>
      <c r="B29" s="1196" t="s">
        <v>411</v>
      </c>
      <c r="C29" s="1198" t="s">
        <v>388</v>
      </c>
      <c r="D29" s="1198"/>
      <c r="E29" s="1198"/>
    </row>
    <row r="30" spans="1:5" ht="15.75" x14ac:dyDescent="0.25">
      <c r="A30" s="1194"/>
      <c r="B30" s="1197"/>
      <c r="C30" s="631" t="s">
        <v>369</v>
      </c>
      <c r="D30" s="631" t="s">
        <v>370</v>
      </c>
      <c r="E30" s="631" t="s">
        <v>382</v>
      </c>
    </row>
    <row r="31" spans="1:5" ht="15.75" x14ac:dyDescent="0.25">
      <c r="A31" s="34" t="s">
        <v>333</v>
      </c>
      <c r="B31" s="39"/>
      <c r="C31" s="471"/>
      <c r="D31" s="471"/>
      <c r="E31" s="471"/>
    </row>
    <row r="32" spans="1:5" ht="15.75" x14ac:dyDescent="0.25">
      <c r="A32" s="37" t="s">
        <v>334</v>
      </c>
      <c r="B32" s="9"/>
      <c r="C32" s="472"/>
      <c r="D32" s="472"/>
      <c r="E32" s="472"/>
    </row>
    <row r="33" spans="1:5" ht="15.75" x14ac:dyDescent="0.25">
      <c r="A33" s="239" t="str">
        <f>IF(A7="","",A7)</f>
        <v/>
      </c>
      <c r="B33" s="191"/>
      <c r="C33" s="191"/>
      <c r="D33" s="191"/>
      <c r="E33" s="191"/>
    </row>
    <row r="34" spans="1:5" x14ac:dyDescent="0.25">
      <c r="A34" s="239" t="str">
        <f>IF(A8="","",A8)</f>
        <v/>
      </c>
      <c r="B34" s="194"/>
      <c r="C34" s="195"/>
      <c r="D34" s="195"/>
      <c r="E34" s="195"/>
    </row>
    <row r="35" spans="1:5" x14ac:dyDescent="0.25">
      <c r="A35" s="239" t="str">
        <f>IF(A9="","",A9)</f>
        <v/>
      </c>
      <c r="B35" s="194"/>
      <c r="C35" s="195"/>
      <c r="D35" s="195"/>
      <c r="E35" s="195"/>
    </row>
    <row r="36" spans="1:5" ht="15.75" x14ac:dyDescent="0.25">
      <c r="A36" s="37" t="s">
        <v>335</v>
      </c>
      <c r="B36" s="9"/>
      <c r="C36" s="472"/>
      <c r="D36" s="472"/>
      <c r="E36" s="472"/>
    </row>
    <row r="37" spans="1:5" ht="15.75" x14ac:dyDescent="0.25">
      <c r="A37" s="239" t="str">
        <f>IF(A11="","",A11)</f>
        <v/>
      </c>
      <c r="B37" s="191"/>
      <c r="C37" s="191"/>
      <c r="D37" s="191"/>
      <c r="E37" s="191"/>
    </row>
    <row r="38" spans="1:5" x14ac:dyDescent="0.25">
      <c r="A38" s="239" t="str">
        <f>IF(A12="","",A12)</f>
        <v/>
      </c>
      <c r="B38" s="194"/>
      <c r="C38" s="195"/>
      <c r="D38" s="195"/>
      <c r="E38" s="195"/>
    </row>
    <row r="39" spans="1:5" x14ac:dyDescent="0.25">
      <c r="A39" s="239" t="str">
        <f>IF(A13="","",A13)</f>
        <v/>
      </c>
      <c r="B39" s="194"/>
      <c r="C39" s="195"/>
      <c r="D39" s="195"/>
      <c r="E39" s="195"/>
    </row>
    <row r="40" spans="1:5" ht="15.75" x14ac:dyDescent="0.25">
      <c r="A40" s="37" t="s">
        <v>336</v>
      </c>
      <c r="B40" s="9"/>
      <c r="C40" s="472"/>
      <c r="D40" s="472"/>
      <c r="E40" s="472"/>
    </row>
    <row r="41" spans="1:5" ht="15.75" x14ac:dyDescent="0.25">
      <c r="A41" s="239" t="str">
        <f>IF(A15="","",A15)</f>
        <v/>
      </c>
      <c r="B41" s="191"/>
      <c r="C41" s="191"/>
      <c r="D41" s="191"/>
      <c r="E41" s="191"/>
    </row>
    <row r="42" spans="1:5" x14ac:dyDescent="0.25">
      <c r="A42" s="239" t="str">
        <f>IF(A16="","",A16)</f>
        <v/>
      </c>
      <c r="B42" s="194"/>
      <c r="C42" s="195"/>
      <c r="D42" s="195"/>
      <c r="E42" s="195"/>
    </row>
    <row r="43" spans="1:5" x14ac:dyDescent="0.25">
      <c r="A43" s="239" t="str">
        <f>IF(A17="","",A17)</f>
        <v/>
      </c>
      <c r="B43" s="194"/>
      <c r="C43" s="195"/>
      <c r="D43" s="195"/>
      <c r="E43" s="195"/>
    </row>
    <row r="44" spans="1:5" ht="15.75" x14ac:dyDescent="0.25">
      <c r="A44" s="37" t="str">
        <f>A18</f>
        <v>Capineira</v>
      </c>
      <c r="B44" s="9"/>
      <c r="C44" s="472"/>
      <c r="D44" s="472"/>
      <c r="E44" s="472"/>
    </row>
    <row r="45" spans="1:5" ht="15.75" x14ac:dyDescent="0.25">
      <c r="A45" s="239" t="str">
        <f t="shared" ref="A45:A51" si="0">IF(A19="","",A19)</f>
        <v/>
      </c>
      <c r="B45" s="191"/>
      <c r="C45" s="191"/>
      <c r="D45" s="191"/>
      <c r="E45" s="191"/>
    </row>
    <row r="46" spans="1:5" x14ac:dyDescent="0.25">
      <c r="A46" s="239" t="str">
        <f t="shared" si="0"/>
        <v/>
      </c>
      <c r="B46" s="194"/>
      <c r="C46" s="195"/>
      <c r="D46" s="195"/>
      <c r="E46" s="195"/>
    </row>
    <row r="47" spans="1:5" x14ac:dyDescent="0.25">
      <c r="A47" s="239" t="str">
        <f t="shared" si="0"/>
        <v/>
      </c>
      <c r="B47" s="194"/>
      <c r="C47" s="195"/>
      <c r="D47" s="195"/>
      <c r="E47" s="195"/>
    </row>
    <row r="48" spans="1:5" ht="15.75" x14ac:dyDescent="0.25">
      <c r="A48" s="40" t="str">
        <f t="shared" si="0"/>
        <v>Pastagens Nativas</v>
      </c>
      <c r="B48" s="9"/>
      <c r="C48" s="472"/>
      <c r="D48" s="472"/>
      <c r="E48" s="472"/>
    </row>
    <row r="49" spans="1:9" ht="15.75" x14ac:dyDescent="0.25">
      <c r="A49" s="239" t="str">
        <f t="shared" si="0"/>
        <v/>
      </c>
      <c r="B49" s="191"/>
      <c r="C49" s="191"/>
      <c r="D49" s="191"/>
      <c r="E49" s="191"/>
    </row>
    <row r="50" spans="1:9" x14ac:dyDescent="0.25">
      <c r="A50" s="239" t="str">
        <f t="shared" si="0"/>
        <v/>
      </c>
      <c r="B50" s="194"/>
      <c r="C50" s="195"/>
      <c r="D50" s="195"/>
      <c r="E50" s="195"/>
    </row>
    <row r="51" spans="1:9" x14ac:dyDescent="0.25">
      <c r="A51" s="240" t="str">
        <f t="shared" si="0"/>
        <v/>
      </c>
      <c r="B51" s="547"/>
      <c r="C51" s="548"/>
      <c r="D51" s="548"/>
      <c r="E51" s="548"/>
    </row>
    <row r="54" spans="1:9" ht="15.75" x14ac:dyDescent="0.25">
      <c r="A54" s="1191" t="s">
        <v>862</v>
      </c>
      <c r="B54" s="1191"/>
      <c r="C54" s="1191"/>
      <c r="D54" s="1191"/>
      <c r="E54" s="1191"/>
      <c r="F54" s="1191"/>
      <c r="G54" s="1191"/>
      <c r="H54" s="1191"/>
      <c r="I54" s="1191"/>
    </row>
    <row r="55" spans="1:9" ht="15.75" x14ac:dyDescent="0.25">
      <c r="A55" s="1134" t="s">
        <v>345</v>
      </c>
      <c r="B55" s="1189" t="s">
        <v>369</v>
      </c>
      <c r="C55" s="1190"/>
      <c r="D55" s="1189" t="s">
        <v>370</v>
      </c>
      <c r="E55" s="1190"/>
      <c r="F55" s="1189" t="s">
        <v>371</v>
      </c>
      <c r="G55" s="1190"/>
      <c r="H55" s="1189" t="s">
        <v>372</v>
      </c>
      <c r="I55" s="1190"/>
    </row>
    <row r="56" spans="1:9" x14ac:dyDescent="0.25">
      <c r="A56" s="1135"/>
      <c r="B56" s="632" t="s">
        <v>415</v>
      </c>
      <c r="C56" s="673" t="s">
        <v>416</v>
      </c>
      <c r="D56" s="632" t="s">
        <v>415</v>
      </c>
      <c r="E56" s="673" t="s">
        <v>416</v>
      </c>
      <c r="F56" s="632" t="s">
        <v>415</v>
      </c>
      <c r="G56" s="673" t="s">
        <v>416</v>
      </c>
      <c r="H56" s="632" t="s">
        <v>415</v>
      </c>
      <c r="I56" s="673" t="s">
        <v>416</v>
      </c>
    </row>
    <row r="57" spans="1:9" x14ac:dyDescent="0.25">
      <c r="A57" s="1135"/>
      <c r="B57" s="632" t="s">
        <v>417</v>
      </c>
      <c r="C57" s="632" t="s">
        <v>418</v>
      </c>
      <c r="D57" s="633" t="s">
        <v>417</v>
      </c>
      <c r="E57" s="632" t="s">
        <v>418</v>
      </c>
      <c r="F57" s="633" t="s">
        <v>417</v>
      </c>
      <c r="G57" s="632" t="s">
        <v>418</v>
      </c>
      <c r="H57" s="633" t="s">
        <v>417</v>
      </c>
      <c r="I57" s="632" t="s">
        <v>418</v>
      </c>
    </row>
    <row r="58" spans="1:9" x14ac:dyDescent="0.25">
      <c r="A58" s="389" t="s">
        <v>333</v>
      </c>
      <c r="B58" s="670">
        <f>SUM(B59,B63,B67,B71)</f>
        <v>0</v>
      </c>
      <c r="C58" s="675">
        <f>SUM(C59,C63,C67,C71)</f>
        <v>0</v>
      </c>
      <c r="D58" s="670">
        <f>SUM(D59,D63,D67,D71)</f>
        <v>0</v>
      </c>
      <c r="E58" s="675">
        <f t="shared" ref="E58:I58" si="1">SUM(E59,E63,E67,E71)</f>
        <v>0</v>
      </c>
      <c r="F58" s="670">
        <f t="shared" si="1"/>
        <v>0</v>
      </c>
      <c r="G58" s="675">
        <f t="shared" si="1"/>
        <v>0</v>
      </c>
      <c r="H58" s="670">
        <f t="shared" si="1"/>
        <v>0</v>
      </c>
      <c r="I58" s="675">
        <f t="shared" si="1"/>
        <v>0</v>
      </c>
    </row>
    <row r="59" spans="1:9" ht="15" customHeight="1" x14ac:dyDescent="0.25">
      <c r="A59" s="26" t="str">
        <f>A6</f>
        <v>Mecanizado - Sistema Rotacionado Intensivo</v>
      </c>
      <c r="B59" s="671">
        <f t="shared" ref="B59:I59" si="2">IF($A59="","",SUM(B60:B62))</f>
        <v>0</v>
      </c>
      <c r="C59" s="549">
        <f>IF($A59="","",SUM(C60:C62))</f>
        <v>0</v>
      </c>
      <c r="D59" s="671">
        <f t="shared" si="2"/>
        <v>0</v>
      </c>
      <c r="E59" s="549">
        <f t="shared" si="2"/>
        <v>0</v>
      </c>
      <c r="F59" s="671">
        <f t="shared" si="2"/>
        <v>0</v>
      </c>
      <c r="G59" s="549">
        <f t="shared" si="2"/>
        <v>0</v>
      </c>
      <c r="H59" s="671">
        <f t="shared" si="2"/>
        <v>0</v>
      </c>
      <c r="I59" s="549">
        <f t="shared" si="2"/>
        <v>0</v>
      </c>
    </row>
    <row r="60" spans="1:9" ht="15" customHeight="1" x14ac:dyDescent="0.25">
      <c r="A60" s="37" t="str">
        <f>IF(A7="","",A7)</f>
        <v/>
      </c>
      <c r="B60" s="672" t="str">
        <f>IF(A60="","",C7)</f>
        <v/>
      </c>
      <c r="C60" s="549" t="str">
        <f>IF($A60="","",B60*C33)</f>
        <v/>
      </c>
      <c r="D60" s="672" t="str">
        <f>IF(A60="","",D7)</f>
        <v/>
      </c>
      <c r="E60" s="549" t="str">
        <f>IF($A60="","",D60*D33)</f>
        <v/>
      </c>
      <c r="F60" s="672" t="str">
        <f>IF(A60="","",E7)</f>
        <v/>
      </c>
      <c r="G60" s="549" t="str">
        <f>IF($A60="","",F60*E33)</f>
        <v/>
      </c>
      <c r="H60" s="672" t="str">
        <f>IF(A60="","",E7)</f>
        <v/>
      </c>
      <c r="I60" s="549" t="str">
        <f>IF($A60="","",H60*E33)</f>
        <v/>
      </c>
    </row>
    <row r="61" spans="1:9" ht="15" customHeight="1" x14ac:dyDescent="0.25">
      <c r="A61" s="37" t="str">
        <f t="shared" ref="A61:A78" si="3">IF(A8="","",A8)</f>
        <v/>
      </c>
      <c r="B61" s="672" t="str">
        <f t="shared" ref="B61:B69" si="4">IF(A61="","",C8)</f>
        <v/>
      </c>
      <c r="C61" s="549" t="str">
        <f t="shared" ref="C61:C77" si="5">IF($A61="","",B61*C34)</f>
        <v/>
      </c>
      <c r="D61" s="672" t="str">
        <f t="shared" ref="D61:D77" si="6">IF(A61="","",D8)</f>
        <v/>
      </c>
      <c r="E61" s="549" t="str">
        <f t="shared" ref="E61" si="7">IF($A61="","",D61*D34)</f>
        <v/>
      </c>
      <c r="F61" s="672" t="str">
        <f t="shared" ref="F61:F78" si="8">IF(A61="","",E8)</f>
        <v/>
      </c>
      <c r="G61" s="549" t="str">
        <f t="shared" ref="G61" si="9">IF($A61="","",F61*E34)</f>
        <v/>
      </c>
      <c r="H61" s="672" t="str">
        <f t="shared" ref="H61:H78" si="10">IF(A61="","",E8)</f>
        <v/>
      </c>
      <c r="I61" s="549" t="str">
        <f t="shared" ref="I61:I78" si="11">IF($A61="","",H61*E34)</f>
        <v/>
      </c>
    </row>
    <row r="62" spans="1:9" ht="15" customHeight="1" x14ac:dyDescent="0.25">
      <c r="A62" s="37" t="str">
        <f t="shared" si="3"/>
        <v/>
      </c>
      <c r="B62" s="672" t="str">
        <f t="shared" si="4"/>
        <v/>
      </c>
      <c r="C62" s="549" t="str">
        <f t="shared" si="5"/>
        <v/>
      </c>
      <c r="D62" s="672" t="str">
        <f t="shared" si="6"/>
        <v/>
      </c>
      <c r="E62" s="549" t="str">
        <f>IF($A62="","",D62*D35)</f>
        <v/>
      </c>
      <c r="F62" s="672" t="str">
        <f t="shared" si="8"/>
        <v/>
      </c>
      <c r="G62" s="549" t="str">
        <f>IF($A62="","",F62*E35)</f>
        <v/>
      </c>
      <c r="H62" s="672" t="str">
        <f t="shared" si="10"/>
        <v/>
      </c>
      <c r="I62" s="549" t="str">
        <f t="shared" si="11"/>
        <v/>
      </c>
    </row>
    <row r="63" spans="1:9" ht="15" customHeight="1" x14ac:dyDescent="0.25">
      <c r="A63" s="37" t="str">
        <f t="shared" si="3"/>
        <v>Mecanizado - Tradicional</v>
      </c>
      <c r="B63" s="670">
        <f>SUM(B64:B66)</f>
        <v>0</v>
      </c>
      <c r="C63" s="675">
        <f t="shared" ref="C63:I63" si="12">SUM(C64:C66)</f>
        <v>0</v>
      </c>
      <c r="D63" s="670">
        <f t="shared" si="12"/>
        <v>0</v>
      </c>
      <c r="E63" s="675">
        <f t="shared" si="12"/>
        <v>0</v>
      </c>
      <c r="F63" s="670">
        <f t="shared" si="12"/>
        <v>0</v>
      </c>
      <c r="G63" s="675">
        <f t="shared" si="12"/>
        <v>0</v>
      </c>
      <c r="H63" s="670">
        <f t="shared" si="12"/>
        <v>0</v>
      </c>
      <c r="I63" s="675">
        <f t="shared" si="12"/>
        <v>0</v>
      </c>
    </row>
    <row r="64" spans="1:9" ht="15" customHeight="1" x14ac:dyDescent="0.25">
      <c r="A64" s="37" t="str">
        <f t="shared" si="3"/>
        <v/>
      </c>
      <c r="B64" s="672" t="str">
        <f t="shared" si="4"/>
        <v/>
      </c>
      <c r="C64" s="549" t="str">
        <f t="shared" si="5"/>
        <v/>
      </c>
      <c r="D64" s="672" t="str">
        <f t="shared" si="6"/>
        <v/>
      </c>
      <c r="E64" s="549" t="str">
        <f>IF($A64="","",D64*D37)</f>
        <v/>
      </c>
      <c r="F64" s="672" t="str">
        <f t="shared" si="8"/>
        <v/>
      </c>
      <c r="G64" s="549" t="str">
        <f>IF($A64="","",F64*E37)</f>
        <v/>
      </c>
      <c r="H64" s="672" t="str">
        <f t="shared" si="10"/>
        <v/>
      </c>
      <c r="I64" s="549" t="str">
        <f t="shared" si="11"/>
        <v/>
      </c>
    </row>
    <row r="65" spans="1:9" ht="15" customHeight="1" x14ac:dyDescent="0.25">
      <c r="A65" s="37" t="str">
        <f t="shared" si="3"/>
        <v/>
      </c>
      <c r="B65" s="672" t="str">
        <f t="shared" si="4"/>
        <v/>
      </c>
      <c r="C65" s="549" t="str">
        <f t="shared" si="5"/>
        <v/>
      </c>
      <c r="D65" s="672" t="str">
        <f t="shared" si="6"/>
        <v/>
      </c>
      <c r="E65" s="549" t="str">
        <f t="shared" ref="E65:E73" si="13">IF($A65="","",D65*D38)</f>
        <v/>
      </c>
      <c r="F65" s="672" t="str">
        <f t="shared" si="8"/>
        <v/>
      </c>
      <c r="G65" s="549" t="str">
        <f t="shared" ref="G65:G78" si="14">IF($A65="","",F65*E38)</f>
        <v/>
      </c>
      <c r="H65" s="672" t="str">
        <f t="shared" si="10"/>
        <v/>
      </c>
      <c r="I65" s="549" t="str">
        <f t="shared" si="11"/>
        <v/>
      </c>
    </row>
    <row r="66" spans="1:9" ht="15" customHeight="1" x14ac:dyDescent="0.25">
      <c r="A66" s="37" t="str">
        <f t="shared" si="3"/>
        <v/>
      </c>
      <c r="B66" s="672" t="str">
        <f t="shared" si="4"/>
        <v/>
      </c>
      <c r="C66" s="549" t="str">
        <f t="shared" si="5"/>
        <v/>
      </c>
      <c r="D66" s="672" t="str">
        <f t="shared" si="6"/>
        <v/>
      </c>
      <c r="E66" s="549" t="str">
        <f t="shared" si="13"/>
        <v/>
      </c>
      <c r="F66" s="672" t="str">
        <f t="shared" si="8"/>
        <v/>
      </c>
      <c r="G66" s="549" t="str">
        <f t="shared" si="14"/>
        <v/>
      </c>
      <c r="H66" s="672" t="str">
        <f t="shared" si="10"/>
        <v/>
      </c>
      <c r="I66" s="549" t="str">
        <f t="shared" si="11"/>
        <v/>
      </c>
    </row>
    <row r="67" spans="1:9" ht="15" customHeight="1" x14ac:dyDescent="0.25">
      <c r="A67" s="37" t="str">
        <f t="shared" si="3"/>
        <v xml:space="preserve">Não Mecanizado </v>
      </c>
      <c r="B67" s="670">
        <f>SUM(B68:B70)</f>
        <v>0</v>
      </c>
      <c r="C67" s="675">
        <f t="shared" ref="C67:I67" si="15">SUM(C68:C70)</f>
        <v>0</v>
      </c>
      <c r="D67" s="670">
        <f t="shared" si="15"/>
        <v>0</v>
      </c>
      <c r="E67" s="675">
        <f t="shared" si="15"/>
        <v>0</v>
      </c>
      <c r="F67" s="670">
        <f t="shared" si="15"/>
        <v>0</v>
      </c>
      <c r="G67" s="675">
        <f t="shared" si="15"/>
        <v>0</v>
      </c>
      <c r="H67" s="670">
        <f t="shared" si="15"/>
        <v>0</v>
      </c>
      <c r="I67" s="675">
        <f t="shared" si="15"/>
        <v>0</v>
      </c>
    </row>
    <row r="68" spans="1:9" ht="15" customHeight="1" x14ac:dyDescent="0.25">
      <c r="A68" s="37" t="str">
        <f t="shared" si="3"/>
        <v/>
      </c>
      <c r="B68" s="672" t="str">
        <f t="shared" si="4"/>
        <v/>
      </c>
      <c r="C68" s="549" t="str">
        <f t="shared" si="5"/>
        <v/>
      </c>
      <c r="D68" s="672" t="str">
        <f t="shared" si="6"/>
        <v/>
      </c>
      <c r="E68" s="549" t="str">
        <f t="shared" si="13"/>
        <v/>
      </c>
      <c r="F68" s="672" t="str">
        <f t="shared" si="8"/>
        <v/>
      </c>
      <c r="G68" s="549" t="str">
        <f t="shared" si="14"/>
        <v/>
      </c>
      <c r="H68" s="672" t="str">
        <f t="shared" si="10"/>
        <v/>
      </c>
      <c r="I68" s="549" t="str">
        <f t="shared" si="11"/>
        <v/>
      </c>
    </row>
    <row r="69" spans="1:9" ht="15" customHeight="1" x14ac:dyDescent="0.25">
      <c r="A69" s="37" t="str">
        <f t="shared" si="3"/>
        <v/>
      </c>
      <c r="B69" s="672" t="str">
        <f t="shared" si="4"/>
        <v/>
      </c>
      <c r="C69" s="549" t="str">
        <f t="shared" si="5"/>
        <v/>
      </c>
      <c r="D69" s="672" t="str">
        <f t="shared" si="6"/>
        <v/>
      </c>
      <c r="E69" s="549" t="str">
        <f t="shared" si="13"/>
        <v/>
      </c>
      <c r="F69" s="672" t="str">
        <f t="shared" si="8"/>
        <v/>
      </c>
      <c r="G69" s="549" t="str">
        <f t="shared" si="14"/>
        <v/>
      </c>
      <c r="H69" s="672" t="str">
        <f t="shared" si="10"/>
        <v/>
      </c>
      <c r="I69" s="549" t="str">
        <f t="shared" si="11"/>
        <v/>
      </c>
    </row>
    <row r="70" spans="1:9" ht="15" customHeight="1" x14ac:dyDescent="0.25">
      <c r="A70" s="37" t="str">
        <f t="shared" si="3"/>
        <v/>
      </c>
      <c r="B70" s="672" t="str">
        <f>IF(A70="","",C17)</f>
        <v/>
      </c>
      <c r="C70" s="549" t="str">
        <f t="shared" si="5"/>
        <v/>
      </c>
      <c r="D70" s="672" t="str">
        <f t="shared" si="6"/>
        <v/>
      </c>
      <c r="E70" s="549" t="str">
        <f t="shared" si="13"/>
        <v/>
      </c>
      <c r="F70" s="672" t="str">
        <f t="shared" si="8"/>
        <v/>
      </c>
      <c r="G70" s="549" t="str">
        <f t="shared" si="14"/>
        <v/>
      </c>
      <c r="H70" s="672" t="str">
        <f t="shared" si="10"/>
        <v/>
      </c>
      <c r="I70" s="549" t="str">
        <f t="shared" si="11"/>
        <v/>
      </c>
    </row>
    <row r="71" spans="1:9" ht="15" customHeight="1" x14ac:dyDescent="0.25">
      <c r="A71" s="37" t="str">
        <f t="shared" si="3"/>
        <v>Capineira</v>
      </c>
      <c r="B71" s="670">
        <f t="shared" ref="B71:I71" si="16">SUM(B72:B74)</f>
        <v>0</v>
      </c>
      <c r="C71" s="675">
        <f t="shared" si="16"/>
        <v>0</v>
      </c>
      <c r="D71" s="670">
        <f t="shared" si="16"/>
        <v>0</v>
      </c>
      <c r="E71" s="675">
        <f t="shared" si="16"/>
        <v>0</v>
      </c>
      <c r="F71" s="670">
        <f t="shared" si="16"/>
        <v>0</v>
      </c>
      <c r="G71" s="675">
        <f t="shared" si="16"/>
        <v>0</v>
      </c>
      <c r="H71" s="670">
        <f t="shared" si="16"/>
        <v>0</v>
      </c>
      <c r="I71" s="675">
        <f t="shared" si="16"/>
        <v>0</v>
      </c>
    </row>
    <row r="72" spans="1:9" ht="15" customHeight="1" x14ac:dyDescent="0.25">
      <c r="A72" s="37" t="str">
        <f t="shared" si="3"/>
        <v/>
      </c>
      <c r="B72" s="672" t="str">
        <f>IF(A72="","",C19)</f>
        <v/>
      </c>
      <c r="C72" s="549" t="str">
        <f t="shared" si="5"/>
        <v/>
      </c>
      <c r="D72" s="672" t="str">
        <f t="shared" si="6"/>
        <v/>
      </c>
      <c r="E72" s="549" t="str">
        <f t="shared" si="13"/>
        <v/>
      </c>
      <c r="F72" s="672" t="str">
        <f t="shared" si="8"/>
        <v/>
      </c>
      <c r="G72" s="549" t="str">
        <f t="shared" si="14"/>
        <v/>
      </c>
      <c r="H72" s="672" t="str">
        <f t="shared" si="10"/>
        <v/>
      </c>
      <c r="I72" s="549" t="str">
        <f t="shared" si="11"/>
        <v/>
      </c>
    </row>
    <row r="73" spans="1:9" ht="15" customHeight="1" x14ac:dyDescent="0.25">
      <c r="A73" s="37" t="str">
        <f t="shared" si="3"/>
        <v/>
      </c>
      <c r="B73" s="672" t="str">
        <f t="shared" ref="B73:B77" si="17">IF(A73="","",C20)</f>
        <v/>
      </c>
      <c r="C73" s="549" t="str">
        <f t="shared" si="5"/>
        <v/>
      </c>
      <c r="D73" s="672" t="str">
        <f t="shared" si="6"/>
        <v/>
      </c>
      <c r="E73" s="549" t="str">
        <f t="shared" si="13"/>
        <v/>
      </c>
      <c r="F73" s="672" t="str">
        <f t="shared" si="8"/>
        <v/>
      </c>
      <c r="G73" s="549" t="str">
        <f t="shared" si="14"/>
        <v/>
      </c>
      <c r="H73" s="672" t="str">
        <f t="shared" si="10"/>
        <v/>
      </c>
      <c r="I73" s="549" t="str">
        <f t="shared" si="11"/>
        <v/>
      </c>
    </row>
    <row r="74" spans="1:9" ht="15" customHeight="1" x14ac:dyDescent="0.25">
      <c r="A74" s="37" t="str">
        <f t="shared" si="3"/>
        <v/>
      </c>
      <c r="B74" s="672" t="str">
        <f t="shared" si="17"/>
        <v/>
      </c>
      <c r="C74" s="549" t="str">
        <f t="shared" si="5"/>
        <v/>
      </c>
      <c r="D74" s="672" t="str">
        <f t="shared" si="6"/>
        <v/>
      </c>
      <c r="E74" s="549" t="str">
        <f>IF($A74="","",D74*D47)</f>
        <v/>
      </c>
      <c r="F74" s="672" t="str">
        <f t="shared" si="8"/>
        <v/>
      </c>
      <c r="G74" s="549" t="str">
        <f t="shared" si="14"/>
        <v/>
      </c>
      <c r="H74" s="672" t="str">
        <f t="shared" si="10"/>
        <v/>
      </c>
      <c r="I74" s="549" t="str">
        <f t="shared" si="11"/>
        <v/>
      </c>
    </row>
    <row r="75" spans="1:9" ht="15" customHeight="1" x14ac:dyDescent="0.25">
      <c r="A75" s="37" t="str">
        <f t="shared" si="3"/>
        <v>Pastagens Nativas</v>
      </c>
      <c r="B75" s="670">
        <f t="shared" ref="B75:I75" si="18">SUM(B76:B78)</f>
        <v>0</v>
      </c>
      <c r="C75" s="675">
        <f t="shared" si="18"/>
        <v>0</v>
      </c>
      <c r="D75" s="670">
        <f t="shared" si="18"/>
        <v>0</v>
      </c>
      <c r="E75" s="675">
        <f t="shared" si="18"/>
        <v>0</v>
      </c>
      <c r="F75" s="670">
        <f t="shared" si="18"/>
        <v>0</v>
      </c>
      <c r="G75" s="675">
        <f t="shared" si="18"/>
        <v>0</v>
      </c>
      <c r="H75" s="670">
        <f t="shared" si="18"/>
        <v>0</v>
      </c>
      <c r="I75" s="675">
        <f t="shared" si="18"/>
        <v>0</v>
      </c>
    </row>
    <row r="76" spans="1:9" ht="15" customHeight="1" x14ac:dyDescent="0.25">
      <c r="A76" s="37" t="str">
        <f t="shared" si="3"/>
        <v/>
      </c>
      <c r="B76" s="672" t="str">
        <f t="shared" si="17"/>
        <v/>
      </c>
      <c r="C76" s="549" t="str">
        <f t="shared" si="5"/>
        <v/>
      </c>
      <c r="D76" s="672" t="str">
        <f t="shared" si="6"/>
        <v/>
      </c>
      <c r="E76" s="549" t="str">
        <f>IF($A76="","",D76*D49)</f>
        <v/>
      </c>
      <c r="F76" s="672" t="str">
        <f t="shared" si="8"/>
        <v/>
      </c>
      <c r="G76" s="549" t="str">
        <f t="shared" si="14"/>
        <v/>
      </c>
      <c r="H76" s="672" t="str">
        <f t="shared" si="10"/>
        <v/>
      </c>
      <c r="I76" s="549" t="str">
        <f t="shared" si="11"/>
        <v/>
      </c>
    </row>
    <row r="77" spans="1:9" ht="15" customHeight="1" x14ac:dyDescent="0.25">
      <c r="A77" s="37" t="str">
        <f t="shared" si="3"/>
        <v/>
      </c>
      <c r="B77" s="672" t="str">
        <f t="shared" si="17"/>
        <v/>
      </c>
      <c r="C77" s="549" t="str">
        <f t="shared" si="5"/>
        <v/>
      </c>
      <c r="D77" s="672" t="str">
        <f t="shared" si="6"/>
        <v/>
      </c>
      <c r="E77" s="549" t="str">
        <f t="shared" ref="E77" si="19">IF($A77="","",D77*D50)</f>
        <v/>
      </c>
      <c r="F77" s="672" t="str">
        <f t="shared" si="8"/>
        <v/>
      </c>
      <c r="G77" s="549" t="str">
        <f t="shared" si="14"/>
        <v/>
      </c>
      <c r="H77" s="672" t="str">
        <f t="shared" si="10"/>
        <v/>
      </c>
      <c r="I77" s="549" t="str">
        <f t="shared" si="11"/>
        <v/>
      </c>
    </row>
    <row r="78" spans="1:9" ht="15" customHeight="1" x14ac:dyDescent="0.25">
      <c r="A78" s="674" t="str">
        <f t="shared" si="3"/>
        <v/>
      </c>
      <c r="B78" s="672" t="str">
        <f>IF(A78="","",C25)</f>
        <v/>
      </c>
      <c r="C78" s="676" t="str">
        <f>IF($A78="","",B78*C51)</f>
        <v/>
      </c>
      <c r="D78" s="672" t="str">
        <f>IF(A78="","",D25)</f>
        <v/>
      </c>
      <c r="E78" s="676" t="str">
        <f>IF($A78="","",D78*D51)</f>
        <v/>
      </c>
      <c r="F78" s="672" t="str">
        <f t="shared" si="8"/>
        <v/>
      </c>
      <c r="G78" s="676" t="str">
        <f t="shared" si="14"/>
        <v/>
      </c>
      <c r="H78" s="672" t="str">
        <f t="shared" si="10"/>
        <v/>
      </c>
      <c r="I78" s="676" t="str">
        <f t="shared" si="11"/>
        <v/>
      </c>
    </row>
    <row r="79" spans="1:9" ht="15" customHeight="1" x14ac:dyDescent="0.25">
      <c r="A79" s="661" t="s">
        <v>321</v>
      </c>
      <c r="B79" s="663">
        <f>SUM(B75,B58)</f>
        <v>0</v>
      </c>
      <c r="C79" s="663">
        <f>SUM(C75,C58)</f>
        <v>0</v>
      </c>
      <c r="D79" s="663">
        <f t="shared" ref="D79:I79" si="20">SUM(D75,D58)</f>
        <v>0</v>
      </c>
      <c r="E79" s="663">
        <f t="shared" si="20"/>
        <v>0</v>
      </c>
      <c r="F79" s="663">
        <f t="shared" si="20"/>
        <v>0</v>
      </c>
      <c r="G79" s="663">
        <f t="shared" si="20"/>
        <v>0</v>
      </c>
      <c r="H79" s="663">
        <f t="shared" si="20"/>
        <v>0</v>
      </c>
      <c r="I79" s="663">
        <f t="shared" si="20"/>
        <v>0</v>
      </c>
    </row>
    <row r="80" spans="1:9" ht="15" customHeight="1" x14ac:dyDescent="0.25">
      <c r="A80" s="661" t="s">
        <v>898</v>
      </c>
      <c r="B80" s="665" t="s">
        <v>62</v>
      </c>
      <c r="C80" s="669">
        <f>IFERROR(('Evolução do Rebanho'!I14)/'Suporte Forrageiro'!C79,0)</f>
        <v>0</v>
      </c>
      <c r="D80" s="666" t="s">
        <v>62</v>
      </c>
      <c r="E80" s="669">
        <f>IFERROR(('Evolução do Rebanho'!Q14)/'Suporte Forrageiro'!E79,0)</f>
        <v>0</v>
      </c>
      <c r="F80" s="666" t="s">
        <v>62</v>
      </c>
      <c r="G80" s="669">
        <f>IFERROR(('Evolução do Rebanho'!I28)/'Suporte Forrageiro'!G79,0)</f>
        <v>0</v>
      </c>
      <c r="H80" s="666" t="s">
        <v>62</v>
      </c>
      <c r="I80" s="669">
        <f>IFERROR(('Evolução do Rebanho'!Q28)/'Suporte Forrageiro'!I79,0)</f>
        <v>0</v>
      </c>
    </row>
    <row r="81" spans="1:9" ht="15" customHeight="1" x14ac:dyDescent="0.25">
      <c r="A81" s="662" t="s">
        <v>899</v>
      </c>
      <c r="B81" s="667" t="s">
        <v>62</v>
      </c>
      <c r="C81" s="725">
        <f>IFERROR(('Evolução do Rebanho'!I99)/'Suporte Forrageiro'!C79,0)</f>
        <v>0</v>
      </c>
      <c r="D81" s="668" t="s">
        <v>62</v>
      </c>
      <c r="E81" s="725">
        <f>IFERROR(('Evolução do Rebanho'!Q99)/'Suporte Forrageiro'!E79,0)</f>
        <v>0</v>
      </c>
      <c r="F81" s="668" t="s">
        <v>62</v>
      </c>
      <c r="G81" s="725">
        <f>IFERROR(('Evolução do Rebanho'!I113)/'Suporte Forrageiro'!G79,0)</f>
        <v>0</v>
      </c>
      <c r="H81" s="668" t="s">
        <v>62</v>
      </c>
      <c r="I81" s="725">
        <f>IFERROR(('Evolução do Rebanho'!Q113)/'Suporte Forrageiro'!I79,0)</f>
        <v>0</v>
      </c>
    </row>
    <row r="82" spans="1:9" x14ac:dyDescent="0.25">
      <c r="A82" s="662" t="s">
        <v>897</v>
      </c>
      <c r="B82" s="664" t="s">
        <v>62</v>
      </c>
      <c r="C82" s="930">
        <f>SUM(C80:C81)</f>
        <v>0</v>
      </c>
      <c r="D82" s="931" t="s">
        <v>62</v>
      </c>
      <c r="E82" s="930">
        <f>SUM(E80:E81)</f>
        <v>0</v>
      </c>
      <c r="F82" s="931" t="s">
        <v>62</v>
      </c>
      <c r="G82" s="930">
        <f>SUM(G80:G81)</f>
        <v>0</v>
      </c>
      <c r="H82" s="931" t="s">
        <v>62</v>
      </c>
      <c r="I82" s="930">
        <f>SUM(I80:I81)</f>
        <v>0</v>
      </c>
    </row>
    <row r="84" spans="1:9" ht="15.75" x14ac:dyDescent="0.25">
      <c r="A84" s="1134" t="s">
        <v>345</v>
      </c>
      <c r="B84" s="1189" t="s">
        <v>373</v>
      </c>
      <c r="C84" s="1190"/>
      <c r="D84" s="1189" t="s">
        <v>374</v>
      </c>
      <c r="E84" s="1190"/>
      <c r="F84" s="1189" t="s">
        <v>375</v>
      </c>
      <c r="G84" s="1190"/>
      <c r="H84" s="1189" t="s">
        <v>376</v>
      </c>
      <c r="I84" s="1190"/>
    </row>
    <row r="85" spans="1:9" x14ac:dyDescent="0.25">
      <c r="A85" s="1135"/>
      <c r="B85" s="632" t="s">
        <v>415</v>
      </c>
      <c r="C85" s="633" t="s">
        <v>416</v>
      </c>
      <c r="D85" s="632" t="s">
        <v>415</v>
      </c>
      <c r="E85" s="633" t="s">
        <v>416</v>
      </c>
      <c r="F85" s="632" t="s">
        <v>415</v>
      </c>
      <c r="G85" s="633" t="s">
        <v>416</v>
      </c>
      <c r="H85" s="632" t="s">
        <v>415</v>
      </c>
      <c r="I85" s="633" t="s">
        <v>416</v>
      </c>
    </row>
    <row r="86" spans="1:9" x14ac:dyDescent="0.25">
      <c r="A86" s="1135"/>
      <c r="B86" s="632" t="s">
        <v>417</v>
      </c>
      <c r="C86" s="632" t="s">
        <v>418</v>
      </c>
      <c r="D86" s="632" t="s">
        <v>417</v>
      </c>
      <c r="E86" s="632" t="s">
        <v>418</v>
      </c>
      <c r="F86" s="632" t="s">
        <v>417</v>
      </c>
      <c r="G86" s="632" t="s">
        <v>418</v>
      </c>
      <c r="H86" s="632" t="s">
        <v>417</v>
      </c>
      <c r="I86" s="632" t="s">
        <v>418</v>
      </c>
    </row>
    <row r="87" spans="1:9" x14ac:dyDescent="0.25">
      <c r="A87" s="389" t="s">
        <v>333</v>
      </c>
      <c r="B87" s="677">
        <f>SUM(B88,B92,B96,B100)</f>
        <v>0</v>
      </c>
      <c r="C87" s="680">
        <f t="shared" ref="C87" si="21">SUM(C88,C92,C96,C100)</f>
        <v>0</v>
      </c>
      <c r="D87" s="677">
        <f>SUM(D88,D92,D96,D100)</f>
        <v>0</v>
      </c>
      <c r="E87" s="680">
        <f t="shared" ref="E87:I87" si="22">SUM(E88,E92,E96,E100)</f>
        <v>0</v>
      </c>
      <c r="F87" s="677">
        <f t="shared" si="22"/>
        <v>0</v>
      </c>
      <c r="G87" s="680">
        <f t="shared" si="22"/>
        <v>0</v>
      </c>
      <c r="H87" s="680">
        <f t="shared" si="22"/>
        <v>0</v>
      </c>
      <c r="I87" s="680">
        <f t="shared" si="22"/>
        <v>0</v>
      </c>
    </row>
    <row r="88" spans="1:9" ht="15" customHeight="1" x14ac:dyDescent="0.25">
      <c r="A88" s="26" t="str">
        <f t="shared" ref="A88:A107" si="23">IF(A6="","",A6)</f>
        <v>Mecanizado - Sistema Rotacionado Intensivo</v>
      </c>
      <c r="B88" s="678">
        <f>IF($A88="","",SUM(B89:B91))</f>
        <v>0</v>
      </c>
      <c r="C88" s="550">
        <f t="shared" ref="C88" si="24">IF($A88="","",SUM(C89:C91))</f>
        <v>0</v>
      </c>
      <c r="D88" s="678">
        <f t="shared" ref="D88" si="25">IF($A88="","",SUM(D89:D91))</f>
        <v>0</v>
      </c>
      <c r="E88" s="550">
        <f t="shared" ref="E88" si="26">IF($A88="","",SUM(E89:E91))</f>
        <v>0</v>
      </c>
      <c r="F88" s="678">
        <f t="shared" ref="F88" si="27">IF($A88="","",SUM(F89:F91))</f>
        <v>0</v>
      </c>
      <c r="G88" s="550">
        <f t="shared" ref="G88" si="28">IF($A88="","",SUM(G89:G91))</f>
        <v>0</v>
      </c>
      <c r="H88" s="550">
        <f t="shared" ref="H88" si="29">IF($A88="","",SUM(H89:H91))</f>
        <v>0</v>
      </c>
      <c r="I88" s="550">
        <f t="shared" ref="I88" si="30">IF($A88="","",SUM(I89:I91))</f>
        <v>0</v>
      </c>
    </row>
    <row r="89" spans="1:9" ht="15" customHeight="1" x14ac:dyDescent="0.25">
      <c r="A89" s="26" t="str">
        <f t="shared" si="23"/>
        <v/>
      </c>
      <c r="B89" s="679" t="str">
        <f>IF(A89="","",E7)</f>
        <v/>
      </c>
      <c r="C89" s="550" t="str">
        <f>IF($A89="","",B89*E33)</f>
        <v/>
      </c>
      <c r="D89" s="679" t="str">
        <f>IF($A89="","",E7)</f>
        <v/>
      </c>
      <c r="E89" s="550" t="str">
        <f>IF($A89="","",D89*E33)</f>
        <v/>
      </c>
      <c r="F89" s="679" t="str">
        <f>IF($A89="","",E7)</f>
        <v/>
      </c>
      <c r="G89" s="550" t="str">
        <f>IF($A89="","",F89*E33)</f>
        <v/>
      </c>
      <c r="H89" s="550" t="str">
        <f>IF($A89="","",E7)</f>
        <v/>
      </c>
      <c r="I89" s="550" t="str">
        <f>IF($A89="","",H89*E33)</f>
        <v/>
      </c>
    </row>
    <row r="90" spans="1:9" ht="15" customHeight="1" x14ac:dyDescent="0.25">
      <c r="A90" s="26" t="str">
        <f t="shared" si="23"/>
        <v/>
      </c>
      <c r="B90" s="679" t="str">
        <f>IF(A90="","",E8)</f>
        <v/>
      </c>
      <c r="C90" s="550" t="str">
        <f>IF($A90="","",B90*E34)</f>
        <v/>
      </c>
      <c r="D90" s="679" t="str">
        <f>IF($A90="","",E8)</f>
        <v/>
      </c>
      <c r="E90" s="550" t="str">
        <f>IF($A90="","",D90*E34)</f>
        <v/>
      </c>
      <c r="F90" s="679" t="str">
        <f>IF($A90="","",E8)</f>
        <v/>
      </c>
      <c r="G90" s="550" t="str">
        <f>IF($A90="","",F90*E34)</f>
        <v/>
      </c>
      <c r="H90" s="550" t="str">
        <f>IF($A90="","",E8)</f>
        <v/>
      </c>
      <c r="I90" s="550" t="str">
        <f>IF($A90="","",H90*E34)</f>
        <v/>
      </c>
    </row>
    <row r="91" spans="1:9" ht="15" customHeight="1" x14ac:dyDescent="0.25">
      <c r="A91" s="26" t="str">
        <f t="shared" si="23"/>
        <v/>
      </c>
      <c r="B91" s="679" t="str">
        <f>IF(A91="","",E9)</f>
        <v/>
      </c>
      <c r="C91" s="550" t="str">
        <f>IF($A91="","",B91*E35)</f>
        <v/>
      </c>
      <c r="D91" s="679" t="str">
        <f>IF($A91="","",E9)</f>
        <v/>
      </c>
      <c r="E91" s="550" t="str">
        <f>IF($A91="","",D91*E35)</f>
        <v/>
      </c>
      <c r="F91" s="679" t="str">
        <f>IF($A91="","",E9)</f>
        <v/>
      </c>
      <c r="G91" s="550" t="str">
        <f>IF($A91="","",F91*E35)</f>
        <v/>
      </c>
      <c r="H91" s="550" t="str">
        <f>IF($A91="","",E9)</f>
        <v/>
      </c>
      <c r="I91" s="550" t="str">
        <f>IF($A91="","",H91*E35)</f>
        <v/>
      </c>
    </row>
    <row r="92" spans="1:9" ht="15" customHeight="1" x14ac:dyDescent="0.25">
      <c r="A92" s="26" t="str">
        <f t="shared" si="23"/>
        <v>Mecanizado - Tradicional</v>
      </c>
      <c r="B92" s="677">
        <f t="shared" ref="B92:C92" si="31">SUM(B93:B95)</f>
        <v>0</v>
      </c>
      <c r="C92" s="680">
        <f t="shared" si="31"/>
        <v>0</v>
      </c>
      <c r="D92" s="677">
        <f t="shared" ref="D92:I92" si="32">SUM(D93:D95)</f>
        <v>0</v>
      </c>
      <c r="E92" s="680">
        <f t="shared" si="32"/>
        <v>0</v>
      </c>
      <c r="F92" s="677">
        <f t="shared" si="32"/>
        <v>0</v>
      </c>
      <c r="G92" s="680">
        <f t="shared" si="32"/>
        <v>0</v>
      </c>
      <c r="H92" s="680">
        <f t="shared" si="32"/>
        <v>0</v>
      </c>
      <c r="I92" s="680">
        <f t="shared" si="32"/>
        <v>0</v>
      </c>
    </row>
    <row r="93" spans="1:9" ht="15" customHeight="1" x14ac:dyDescent="0.25">
      <c r="A93" s="26" t="str">
        <f t="shared" si="23"/>
        <v/>
      </c>
      <c r="B93" s="679" t="str">
        <f>IF(A93="","",E11)</f>
        <v/>
      </c>
      <c r="C93" s="550" t="str">
        <f>IF($A93="","",B93*E37)</f>
        <v/>
      </c>
      <c r="D93" s="679" t="str">
        <f>IF($A93="","",E11)</f>
        <v/>
      </c>
      <c r="E93" s="550" t="str">
        <f>IF($A93="","",D93*E37)</f>
        <v/>
      </c>
      <c r="F93" s="679" t="str">
        <f>IF($A93="","",E11)</f>
        <v/>
      </c>
      <c r="G93" s="550" t="str">
        <f>IF($A93="","",F93*E37)</f>
        <v/>
      </c>
      <c r="H93" s="550" t="str">
        <f>IF($A93="","",E11)</f>
        <v/>
      </c>
      <c r="I93" s="550" t="str">
        <f>IF($A93="","",H93*E37)</f>
        <v/>
      </c>
    </row>
    <row r="94" spans="1:9" ht="15" customHeight="1" x14ac:dyDescent="0.25">
      <c r="A94" s="26" t="str">
        <f t="shared" si="23"/>
        <v/>
      </c>
      <c r="B94" s="679" t="str">
        <f>IF(A94="","",E12)</f>
        <v/>
      </c>
      <c r="C94" s="550" t="str">
        <f>IF($A94="","",B94*E38)</f>
        <v/>
      </c>
      <c r="D94" s="679" t="str">
        <f>IF($A94="","",E12)</f>
        <v/>
      </c>
      <c r="E94" s="550" t="str">
        <f>IF($A94="","",D94*E38)</f>
        <v/>
      </c>
      <c r="F94" s="679" t="str">
        <f>IF($A94="","",E12)</f>
        <v/>
      </c>
      <c r="G94" s="550" t="str">
        <f>IF($A94="","",F94*E38)</f>
        <v/>
      </c>
      <c r="H94" s="550" t="str">
        <f>IF($A94="","",E12)</f>
        <v/>
      </c>
      <c r="I94" s="550" t="str">
        <f>IF($A94="","",H94*E38)</f>
        <v/>
      </c>
    </row>
    <row r="95" spans="1:9" ht="15" customHeight="1" x14ac:dyDescent="0.25">
      <c r="A95" s="26" t="str">
        <f t="shared" si="23"/>
        <v/>
      </c>
      <c r="B95" s="679" t="str">
        <f>IF(A95="","",E13)</f>
        <v/>
      </c>
      <c r="C95" s="550" t="str">
        <f>IF($A95="","",B95*E39)</f>
        <v/>
      </c>
      <c r="D95" s="679" t="str">
        <f>IF($A95="","",E13)</f>
        <v/>
      </c>
      <c r="E95" s="550" t="str">
        <f>IF($A95="","",D95*E39)</f>
        <v/>
      </c>
      <c r="F95" s="679" t="str">
        <f>IF($A95="","",E13)</f>
        <v/>
      </c>
      <c r="G95" s="550" t="str">
        <f>IF($A95="","",F95*E39)</f>
        <v/>
      </c>
      <c r="H95" s="550" t="str">
        <f>IF($A95="","",E13)</f>
        <v/>
      </c>
      <c r="I95" s="550" t="str">
        <f>IF($A95="","",H95*E39)</f>
        <v/>
      </c>
    </row>
    <row r="96" spans="1:9" ht="15" customHeight="1" x14ac:dyDescent="0.25">
      <c r="A96" s="26" t="str">
        <f t="shared" si="23"/>
        <v xml:space="preserve">Não Mecanizado </v>
      </c>
      <c r="B96" s="677">
        <f t="shared" ref="B96:C96" si="33">SUM(B97:B99)</f>
        <v>0</v>
      </c>
      <c r="C96" s="680">
        <f t="shared" si="33"/>
        <v>0</v>
      </c>
      <c r="D96" s="677">
        <f t="shared" ref="D96:I96" si="34">SUM(D97:D99)</f>
        <v>0</v>
      </c>
      <c r="E96" s="680">
        <f t="shared" si="34"/>
        <v>0</v>
      </c>
      <c r="F96" s="677">
        <f t="shared" si="34"/>
        <v>0</v>
      </c>
      <c r="G96" s="680">
        <f t="shared" si="34"/>
        <v>0</v>
      </c>
      <c r="H96" s="680">
        <f t="shared" si="34"/>
        <v>0</v>
      </c>
      <c r="I96" s="680">
        <f t="shared" si="34"/>
        <v>0</v>
      </c>
    </row>
    <row r="97" spans="1:9" ht="15" customHeight="1" x14ac:dyDescent="0.25">
      <c r="A97" s="26" t="str">
        <f t="shared" si="23"/>
        <v/>
      </c>
      <c r="B97" s="679" t="str">
        <f>IF(A97="","",E15)</f>
        <v/>
      </c>
      <c r="C97" s="550" t="str">
        <f>IF($A97="","",B97*E41)</f>
        <v/>
      </c>
      <c r="D97" s="679" t="str">
        <f>IF($A97="","",E15)</f>
        <v/>
      </c>
      <c r="E97" s="550" t="str">
        <f>IF($A97="","",D97*E41)</f>
        <v/>
      </c>
      <c r="F97" s="679" t="str">
        <f>IF($A97="","",E15)</f>
        <v/>
      </c>
      <c r="G97" s="550" t="str">
        <f>IF($A97="","",F97*E41)</f>
        <v/>
      </c>
      <c r="H97" s="550" t="str">
        <f>IF($A97="","",E15)</f>
        <v/>
      </c>
      <c r="I97" s="550" t="str">
        <f>IF($A97="","",H97*E41)</f>
        <v/>
      </c>
    </row>
    <row r="98" spans="1:9" ht="15" customHeight="1" x14ac:dyDescent="0.25">
      <c r="A98" s="26" t="str">
        <f t="shared" si="23"/>
        <v/>
      </c>
      <c r="B98" s="679" t="str">
        <f>IF(A98="","",E16)</f>
        <v/>
      </c>
      <c r="C98" s="550" t="str">
        <f>IF($A98="","",B98*E42)</f>
        <v/>
      </c>
      <c r="D98" s="679" t="str">
        <f>IF($A98="","",E16)</f>
        <v/>
      </c>
      <c r="E98" s="550" t="str">
        <f>IF($A98="","",D98*E42)</f>
        <v/>
      </c>
      <c r="F98" s="679" t="str">
        <f>IF($A98="","",E16)</f>
        <v/>
      </c>
      <c r="G98" s="550" t="str">
        <f>IF($A98="","",F98*E42)</f>
        <v/>
      </c>
      <c r="H98" s="550" t="str">
        <f>IF($A98="","",E16)</f>
        <v/>
      </c>
      <c r="I98" s="550" t="str">
        <f>IF($A98="","",H98*E42)</f>
        <v/>
      </c>
    </row>
    <row r="99" spans="1:9" ht="15" customHeight="1" x14ac:dyDescent="0.25">
      <c r="A99" s="26" t="str">
        <f t="shared" si="23"/>
        <v/>
      </c>
      <c r="B99" s="679" t="str">
        <f>IF(A99="","",E17)</f>
        <v/>
      </c>
      <c r="C99" s="550" t="str">
        <f>IF($A99="","",B99*E43)</f>
        <v/>
      </c>
      <c r="D99" s="679" t="str">
        <f>IF($A99="","",E17)</f>
        <v/>
      </c>
      <c r="E99" s="550" t="str">
        <f>IF($A99="","",D99*E43)</f>
        <v/>
      </c>
      <c r="F99" s="679" t="str">
        <f>IF($A99="","",E17)</f>
        <v/>
      </c>
      <c r="G99" s="550" t="str">
        <f>IF($A99="","",F99*E43)</f>
        <v/>
      </c>
      <c r="H99" s="550" t="str">
        <f>IF($A99="","",E17)</f>
        <v/>
      </c>
      <c r="I99" s="550" t="str">
        <f>IF($A99="","",H99*E43)</f>
        <v/>
      </c>
    </row>
    <row r="100" spans="1:9" ht="15" customHeight="1" x14ac:dyDescent="0.25">
      <c r="A100" s="26" t="str">
        <f t="shared" si="23"/>
        <v>Capineira</v>
      </c>
      <c r="B100" s="677">
        <f t="shared" ref="B100:C100" si="35">SUM(B101:B103)</f>
        <v>0</v>
      </c>
      <c r="C100" s="680">
        <f t="shared" si="35"/>
        <v>0</v>
      </c>
      <c r="D100" s="677">
        <f t="shared" ref="D100:I100" si="36">SUM(D101:D103)</f>
        <v>0</v>
      </c>
      <c r="E100" s="680">
        <f t="shared" si="36"/>
        <v>0</v>
      </c>
      <c r="F100" s="677">
        <f t="shared" si="36"/>
        <v>0</v>
      </c>
      <c r="G100" s="680">
        <f t="shared" si="36"/>
        <v>0</v>
      </c>
      <c r="H100" s="680">
        <f t="shared" si="36"/>
        <v>0</v>
      </c>
      <c r="I100" s="680">
        <f t="shared" si="36"/>
        <v>0</v>
      </c>
    </row>
    <row r="101" spans="1:9" ht="15" customHeight="1" x14ac:dyDescent="0.25">
      <c r="A101" s="26" t="str">
        <f t="shared" si="23"/>
        <v/>
      </c>
      <c r="B101" s="679" t="str">
        <f>IF(A101="","",E19)</f>
        <v/>
      </c>
      <c r="C101" s="550" t="str">
        <f>IF($A101="","",B101*E45)</f>
        <v/>
      </c>
      <c r="D101" s="679" t="str">
        <f>IF($A101="","",E19)</f>
        <v/>
      </c>
      <c r="E101" s="550" t="str">
        <f>IF($A101="","",D101*E45)</f>
        <v/>
      </c>
      <c r="F101" s="679" t="str">
        <f>IF($A101="","",E19)</f>
        <v/>
      </c>
      <c r="G101" s="550" t="str">
        <f>IF($A101="","",F101*E45)</f>
        <v/>
      </c>
      <c r="H101" s="550" t="str">
        <f>IF($A101="","",E19)</f>
        <v/>
      </c>
      <c r="I101" s="550" t="str">
        <f>IF($A101="","",H101*E45)</f>
        <v/>
      </c>
    </row>
    <row r="102" spans="1:9" ht="15" customHeight="1" x14ac:dyDescent="0.25">
      <c r="A102" s="26" t="str">
        <f t="shared" si="23"/>
        <v/>
      </c>
      <c r="B102" s="679" t="str">
        <f>IF(A102="","",E20)</f>
        <v/>
      </c>
      <c r="C102" s="550" t="str">
        <f>IF($A102="","",B102*E46)</f>
        <v/>
      </c>
      <c r="D102" s="679" t="str">
        <f>IF($A102="","",E20)</f>
        <v/>
      </c>
      <c r="E102" s="550" t="str">
        <f>IF($A102="","",D102*E46)</f>
        <v/>
      </c>
      <c r="F102" s="679" t="str">
        <f>IF($A102="","",E20)</f>
        <v/>
      </c>
      <c r="G102" s="550" t="str">
        <f>IF($A102="","",F102*E46)</f>
        <v/>
      </c>
      <c r="H102" s="550" t="str">
        <f>IF($A102="","",E20)</f>
        <v/>
      </c>
      <c r="I102" s="550" t="str">
        <f>IF($A102="","",H102*E46)</f>
        <v/>
      </c>
    </row>
    <row r="103" spans="1:9" ht="15" customHeight="1" x14ac:dyDescent="0.25">
      <c r="A103" s="26" t="str">
        <f t="shared" si="23"/>
        <v/>
      </c>
      <c r="B103" s="679" t="str">
        <f>IF(A103="","",E21)</f>
        <v/>
      </c>
      <c r="C103" s="550" t="str">
        <f>IF($A103="","",B103*E47)</f>
        <v/>
      </c>
      <c r="D103" s="679" t="str">
        <f>IF($A103="","",E21)</f>
        <v/>
      </c>
      <c r="E103" s="550" t="str">
        <f>IF($A103="","",D103*E47)</f>
        <v/>
      </c>
      <c r="F103" s="679" t="str">
        <f>IF($A103="","",E21)</f>
        <v/>
      </c>
      <c r="G103" s="550" t="str">
        <f>IF($A103="","",F103*E47)</f>
        <v/>
      </c>
      <c r="H103" s="550" t="str">
        <f>IF($A103="","",E21)</f>
        <v/>
      </c>
      <c r="I103" s="550" t="str">
        <f>IF($A103="","",H103*E47)</f>
        <v/>
      </c>
    </row>
    <row r="104" spans="1:9" ht="15" customHeight="1" x14ac:dyDescent="0.25">
      <c r="A104" s="26" t="str">
        <f t="shared" si="23"/>
        <v>Pastagens Nativas</v>
      </c>
      <c r="B104" s="677">
        <f t="shared" ref="B104:C104" si="37">SUM(B105:B107)</f>
        <v>0</v>
      </c>
      <c r="C104" s="680">
        <f t="shared" si="37"/>
        <v>0</v>
      </c>
      <c r="D104" s="677">
        <f t="shared" ref="D104:I104" si="38">SUM(D105:D107)</f>
        <v>0</v>
      </c>
      <c r="E104" s="680">
        <f t="shared" si="38"/>
        <v>0</v>
      </c>
      <c r="F104" s="677">
        <f t="shared" si="38"/>
        <v>0</v>
      </c>
      <c r="G104" s="680">
        <f t="shared" si="38"/>
        <v>0</v>
      </c>
      <c r="H104" s="680">
        <f t="shared" si="38"/>
        <v>0</v>
      </c>
      <c r="I104" s="680">
        <f t="shared" si="38"/>
        <v>0</v>
      </c>
    </row>
    <row r="105" spans="1:9" ht="15" customHeight="1" x14ac:dyDescent="0.25">
      <c r="A105" s="26" t="str">
        <f t="shared" si="23"/>
        <v/>
      </c>
      <c r="B105" s="679" t="str">
        <f>IF(A105="","",E23)</f>
        <v/>
      </c>
      <c r="C105" s="550" t="str">
        <f>IF($A105="","",B105*E49)</f>
        <v/>
      </c>
      <c r="D105" s="679" t="str">
        <f>IF($A105="","",E23)</f>
        <v/>
      </c>
      <c r="E105" s="550" t="str">
        <f>IF($A105="","",D105*E49)</f>
        <v/>
      </c>
      <c r="F105" s="679" t="str">
        <f>IF($A105="","",E23)</f>
        <v/>
      </c>
      <c r="G105" s="550" t="str">
        <f>IF($A105="","",F105*E49)</f>
        <v/>
      </c>
      <c r="H105" s="550" t="str">
        <f>IF($A105="","",E23)</f>
        <v/>
      </c>
      <c r="I105" s="550" t="str">
        <f>IF($A105="","",H105*E49)</f>
        <v/>
      </c>
    </row>
    <row r="106" spans="1:9" ht="15" customHeight="1" x14ac:dyDescent="0.25">
      <c r="A106" s="26" t="str">
        <f t="shared" si="23"/>
        <v/>
      </c>
      <c r="B106" s="679" t="str">
        <f>IF(A106="","",E24)</f>
        <v/>
      </c>
      <c r="C106" s="550" t="str">
        <f>IF($A106="","",B106*E50)</f>
        <v/>
      </c>
      <c r="D106" s="679" t="str">
        <f>IF($A106="","",E24)</f>
        <v/>
      </c>
      <c r="E106" s="550" t="str">
        <f>IF($A106="","",D106*E50)</f>
        <v/>
      </c>
      <c r="F106" s="679" t="str">
        <f>IF($A106="","",E24)</f>
        <v/>
      </c>
      <c r="G106" s="550" t="str">
        <f>IF($A106="","",F106*E50)</f>
        <v/>
      </c>
      <c r="H106" s="550" t="str">
        <f>IF($A106="","",E24)</f>
        <v/>
      </c>
      <c r="I106" s="550" t="str">
        <f>IF($A106="","",H106*E50)</f>
        <v/>
      </c>
    </row>
    <row r="107" spans="1:9" ht="15" customHeight="1" x14ac:dyDescent="0.25">
      <c r="A107" s="390" t="str">
        <f t="shared" si="23"/>
        <v/>
      </c>
      <c r="B107" s="679" t="str">
        <f>IF(A107="","",E25)</f>
        <v/>
      </c>
      <c r="C107" s="681" t="str">
        <f>IF($A107="","",B107*E51)</f>
        <v/>
      </c>
      <c r="D107" s="679" t="str">
        <f>IF($A107="","",E25)</f>
        <v/>
      </c>
      <c r="E107" s="681" t="str">
        <f>IF($A107="","",D107*E51)</f>
        <v/>
      </c>
      <c r="F107" s="679" t="str">
        <f>IF($A107="","",E25)</f>
        <v/>
      </c>
      <c r="G107" s="681" t="str">
        <f>IF($A107="","",F107*E51)</f>
        <v/>
      </c>
      <c r="H107" s="681" t="str">
        <f>IF($A107="","",E25)</f>
        <v/>
      </c>
      <c r="I107" s="681" t="str">
        <f>IF($A107="","",H107*E51)</f>
        <v/>
      </c>
    </row>
    <row r="108" spans="1:9" ht="15" customHeight="1" x14ac:dyDescent="0.25">
      <c r="A108" s="473" t="s">
        <v>321</v>
      </c>
      <c r="B108" s="551">
        <f t="shared" ref="B108:C108" si="39">SUM(B104,B87)</f>
        <v>0</v>
      </c>
      <c r="C108" s="551">
        <f t="shared" si="39"/>
        <v>0</v>
      </c>
      <c r="D108" s="551">
        <f t="shared" ref="D108:I108" si="40">SUM(D104,D87)</f>
        <v>0</v>
      </c>
      <c r="E108" s="551">
        <f t="shared" si="40"/>
        <v>0</v>
      </c>
      <c r="F108" s="551">
        <f t="shared" si="40"/>
        <v>0</v>
      </c>
      <c r="G108" s="551">
        <f t="shared" si="40"/>
        <v>0</v>
      </c>
      <c r="H108" s="551">
        <f t="shared" si="40"/>
        <v>0</v>
      </c>
      <c r="I108" s="551">
        <f t="shared" si="40"/>
        <v>0</v>
      </c>
    </row>
    <row r="109" spans="1:9" ht="15" customHeight="1" x14ac:dyDescent="0.25">
      <c r="A109" s="661" t="s">
        <v>898</v>
      </c>
      <c r="B109" s="665" t="s">
        <v>62</v>
      </c>
      <c r="C109" s="669">
        <f>IFERROR(('Evolução do Rebanho'!I42)/'Suporte Forrageiro'!C108,0)</f>
        <v>0</v>
      </c>
      <c r="D109" s="666" t="s">
        <v>62</v>
      </c>
      <c r="E109" s="669">
        <f>IFERROR(('Evolução do Rebanho'!Q42)/'Suporte Forrageiro'!E108,0)</f>
        <v>0</v>
      </c>
      <c r="F109" s="666" t="s">
        <v>62</v>
      </c>
      <c r="G109" s="669">
        <f>IFERROR(('Evolução do Rebanho'!I56)/'Suporte Forrageiro'!G108,0)</f>
        <v>0</v>
      </c>
      <c r="H109" s="666" t="s">
        <v>62</v>
      </c>
      <c r="I109" s="669">
        <f>IFERROR(('Evolução do Rebanho'!Q56)/'Suporte Forrageiro'!I108,0)</f>
        <v>0</v>
      </c>
    </row>
    <row r="110" spans="1:9" ht="15" customHeight="1" x14ac:dyDescent="0.25">
      <c r="A110" s="662" t="s">
        <v>899</v>
      </c>
      <c r="B110" s="667" t="s">
        <v>62</v>
      </c>
      <c r="C110" s="725">
        <f>IFERROR(('Evolução do Rebanho'!I127)/'Suporte Forrageiro'!C108,0)</f>
        <v>0</v>
      </c>
      <c r="D110" s="668" t="s">
        <v>62</v>
      </c>
      <c r="E110" s="725">
        <f>IFERROR(('Evolução do Rebanho'!Q127)/'Suporte Forrageiro'!E108,0)</f>
        <v>0</v>
      </c>
      <c r="F110" s="668" t="s">
        <v>62</v>
      </c>
      <c r="G110" s="725">
        <f>IFERROR(('Evolução do Rebanho'!I141)/'Suporte Forrageiro'!G108,0)</f>
        <v>0</v>
      </c>
      <c r="H110" s="668" t="s">
        <v>62</v>
      </c>
      <c r="I110" s="725">
        <f>IFERROR(('Evolução do Rebanho'!Q141)/'Suporte Forrageiro'!I108,0)</f>
        <v>0</v>
      </c>
    </row>
    <row r="111" spans="1:9" x14ac:dyDescent="0.25">
      <c r="A111" s="473" t="s">
        <v>419</v>
      </c>
      <c r="B111" s="66" t="s">
        <v>62</v>
      </c>
      <c r="C111" s="932">
        <f>SUM(C109:C110)</f>
        <v>0</v>
      </c>
      <c r="D111" s="933" t="s">
        <v>62</v>
      </c>
      <c r="E111" s="932">
        <f>SUM(E109:E110)</f>
        <v>0</v>
      </c>
      <c r="F111" s="933" t="s">
        <v>62</v>
      </c>
      <c r="G111" s="932">
        <f>SUM(G109:G110)</f>
        <v>0</v>
      </c>
      <c r="H111" s="933" t="s">
        <v>62</v>
      </c>
      <c r="I111" s="932">
        <f>IFERROR(('Evolução do Rebanho'!Q56+'Evolução do Rebanho'!Q141)/'Suporte Forrageiro'!I108,0)</f>
        <v>0</v>
      </c>
    </row>
    <row r="113" spans="1:9" ht="15.75" x14ac:dyDescent="0.25">
      <c r="A113" s="1134" t="s">
        <v>345</v>
      </c>
      <c r="B113" s="1189" t="s">
        <v>377</v>
      </c>
      <c r="C113" s="1190"/>
      <c r="D113" s="1189" t="s">
        <v>378</v>
      </c>
      <c r="E113" s="1190"/>
      <c r="F113" s="1189" t="s">
        <v>379</v>
      </c>
      <c r="G113" s="1190"/>
      <c r="H113" s="1189" t="s">
        <v>380</v>
      </c>
      <c r="I113" s="1190"/>
    </row>
    <row r="114" spans="1:9" x14ac:dyDescent="0.25">
      <c r="A114" s="1135"/>
      <c r="B114" s="632" t="s">
        <v>415</v>
      </c>
      <c r="C114" s="633" t="s">
        <v>416</v>
      </c>
      <c r="D114" s="632" t="s">
        <v>415</v>
      </c>
      <c r="E114" s="633" t="s">
        <v>416</v>
      </c>
      <c r="F114" s="632" t="s">
        <v>415</v>
      </c>
      <c r="G114" s="633" t="s">
        <v>416</v>
      </c>
      <c r="H114" s="632" t="s">
        <v>415</v>
      </c>
      <c r="I114" s="633" t="s">
        <v>416</v>
      </c>
    </row>
    <row r="115" spans="1:9" x14ac:dyDescent="0.25">
      <c r="A115" s="1135"/>
      <c r="B115" s="682" t="s">
        <v>417</v>
      </c>
      <c r="C115" s="682" t="s">
        <v>418</v>
      </c>
      <c r="D115" s="682" t="s">
        <v>417</v>
      </c>
      <c r="E115" s="682" t="s">
        <v>418</v>
      </c>
      <c r="F115" s="682" t="s">
        <v>417</v>
      </c>
      <c r="G115" s="682" t="s">
        <v>418</v>
      </c>
      <c r="H115" s="682" t="s">
        <v>417</v>
      </c>
      <c r="I115" s="682" t="s">
        <v>418</v>
      </c>
    </row>
    <row r="116" spans="1:9" x14ac:dyDescent="0.25">
      <c r="A116" s="389" t="s">
        <v>333</v>
      </c>
      <c r="B116" s="684">
        <f>SUM(B117,B121,B125,B129)</f>
        <v>0</v>
      </c>
      <c r="C116" s="686">
        <f>SUM(C117,C121,C125,C129)</f>
        <v>0</v>
      </c>
      <c r="D116" s="684">
        <f>SUM(D117,D121,D125,D129)</f>
        <v>0</v>
      </c>
      <c r="E116" s="686">
        <f t="shared" ref="E116:I116" si="41">SUM(E117,E121,E125,E129)</f>
        <v>0</v>
      </c>
      <c r="F116" s="684">
        <f t="shared" si="41"/>
        <v>0</v>
      </c>
      <c r="G116" s="686">
        <f t="shared" si="41"/>
        <v>0</v>
      </c>
      <c r="H116" s="684">
        <f t="shared" si="41"/>
        <v>0</v>
      </c>
      <c r="I116" s="686">
        <f t="shared" si="41"/>
        <v>0</v>
      </c>
    </row>
    <row r="117" spans="1:9" x14ac:dyDescent="0.25">
      <c r="A117" s="26" t="str">
        <f t="shared" ref="A117:A136" si="42">IF(A6="","",A6)</f>
        <v>Mecanizado - Sistema Rotacionado Intensivo</v>
      </c>
      <c r="B117" s="678">
        <f t="shared" ref="B117" si="43">IF($A117="","",SUM(B118:B120))</f>
        <v>0</v>
      </c>
      <c r="C117" s="550">
        <f t="shared" ref="C117" si="44">IF($A117="","",SUM(C118:C120))</f>
        <v>0</v>
      </c>
      <c r="D117" s="678">
        <f t="shared" ref="D117" si="45">IF($A117="","",SUM(D118:D120))</f>
        <v>0</v>
      </c>
      <c r="E117" s="550">
        <f t="shared" ref="E117" si="46">IF($A117="","",SUM(E118:E120))</f>
        <v>0</v>
      </c>
      <c r="F117" s="678">
        <f t="shared" ref="F117" si="47">IF($A117="","",SUM(F118:F120))</f>
        <v>0</v>
      </c>
      <c r="G117" s="550">
        <f t="shared" ref="G117" si="48">IF($A117="","",SUM(G118:G120))</f>
        <v>0</v>
      </c>
      <c r="H117" s="678">
        <f t="shared" ref="H117" si="49">IF($A117="","",SUM(H118:H120))</f>
        <v>0</v>
      </c>
      <c r="I117" s="550">
        <f t="shared" ref="I117" si="50">IF($A117="","",SUM(I118:I120))</f>
        <v>0</v>
      </c>
    </row>
    <row r="118" spans="1:9" x14ac:dyDescent="0.25">
      <c r="A118" s="26" t="str">
        <f t="shared" si="42"/>
        <v/>
      </c>
      <c r="B118" s="678" t="str">
        <f>IF(A118="","",E7)</f>
        <v/>
      </c>
      <c r="C118" s="550" t="str">
        <f>IF($A118="","",B118*E33)</f>
        <v/>
      </c>
      <c r="D118" s="678" t="str">
        <f>IF($A118="","",E7)</f>
        <v/>
      </c>
      <c r="E118" s="550" t="str">
        <f>IF($A118="","",D118*E33)</f>
        <v/>
      </c>
      <c r="F118" s="678" t="str">
        <f>IF($A118="","",E7)</f>
        <v/>
      </c>
      <c r="G118" s="550" t="str">
        <f>IF($A118="","",F118*E33)</f>
        <v/>
      </c>
      <c r="H118" s="678" t="str">
        <f>IF($A118="","",E7)</f>
        <v/>
      </c>
      <c r="I118" s="550" t="str">
        <f>IF($A118="","",H118*E33)</f>
        <v/>
      </c>
    </row>
    <row r="119" spans="1:9" x14ac:dyDescent="0.25">
      <c r="A119" s="26" t="str">
        <f t="shared" si="42"/>
        <v/>
      </c>
      <c r="B119" s="678" t="str">
        <f>IF(A119="","",E8)</f>
        <v/>
      </c>
      <c r="C119" s="550" t="str">
        <f>IF($A119="","",B119*E34)</f>
        <v/>
      </c>
      <c r="D119" s="678" t="str">
        <f>IF($A119="","",E8)</f>
        <v/>
      </c>
      <c r="E119" s="550" t="str">
        <f>IF($A119="","",D119*E34)</f>
        <v/>
      </c>
      <c r="F119" s="678" t="str">
        <f>IF($A119="","",E8)</f>
        <v/>
      </c>
      <c r="G119" s="550" t="str">
        <f>IF($A119="","",F119*E34)</f>
        <v/>
      </c>
      <c r="H119" s="678" t="str">
        <f>IF($A119="","",E8)</f>
        <v/>
      </c>
      <c r="I119" s="550" t="str">
        <f>IF($A119="","",H119*E34)</f>
        <v/>
      </c>
    </row>
    <row r="120" spans="1:9" x14ac:dyDescent="0.25">
      <c r="A120" s="26" t="str">
        <f t="shared" si="42"/>
        <v/>
      </c>
      <c r="B120" s="678" t="str">
        <f>IF(A120="","",E9)</f>
        <v/>
      </c>
      <c r="C120" s="550" t="str">
        <f>IF($A120="","",B120*E35)</f>
        <v/>
      </c>
      <c r="D120" s="678" t="str">
        <f>IF($A120="","",E9)</f>
        <v/>
      </c>
      <c r="E120" s="550" t="str">
        <f>IF($A120="","",D120*E35)</f>
        <v/>
      </c>
      <c r="F120" s="678" t="str">
        <f>IF($A120="","",E9)</f>
        <v/>
      </c>
      <c r="G120" s="550" t="str">
        <f>IF($A120="","",F120*E35)</f>
        <v/>
      </c>
      <c r="H120" s="678" t="str">
        <f>IF($A120="","",E9)</f>
        <v/>
      </c>
      <c r="I120" s="550" t="str">
        <f>IF($A120="","",H120*E35)</f>
        <v/>
      </c>
    </row>
    <row r="121" spans="1:9" x14ac:dyDescent="0.25">
      <c r="A121" s="26" t="str">
        <f t="shared" si="42"/>
        <v>Mecanizado - Tradicional</v>
      </c>
      <c r="B121" s="677">
        <f>SUM(B122:B124)</f>
        <v>0</v>
      </c>
      <c r="C121" s="680">
        <f t="shared" ref="C121:I121" si="51">SUM(C122:C124)</f>
        <v>0</v>
      </c>
      <c r="D121" s="677">
        <f t="shared" si="51"/>
        <v>0</v>
      </c>
      <c r="E121" s="680">
        <f t="shared" si="51"/>
        <v>0</v>
      </c>
      <c r="F121" s="677">
        <f t="shared" si="51"/>
        <v>0</v>
      </c>
      <c r="G121" s="680">
        <f t="shared" si="51"/>
        <v>0</v>
      </c>
      <c r="H121" s="677">
        <f t="shared" si="51"/>
        <v>0</v>
      </c>
      <c r="I121" s="680">
        <f t="shared" si="51"/>
        <v>0</v>
      </c>
    </row>
    <row r="122" spans="1:9" x14ac:dyDescent="0.25">
      <c r="A122" s="26" t="str">
        <f t="shared" si="42"/>
        <v/>
      </c>
      <c r="B122" s="678" t="str">
        <f>IF(A122="","",E11)</f>
        <v/>
      </c>
      <c r="C122" s="550" t="str">
        <f>IF($A122="","",B122*E37)</f>
        <v/>
      </c>
      <c r="D122" s="678" t="str">
        <f>IF($A122="","",E11)</f>
        <v/>
      </c>
      <c r="E122" s="550" t="str">
        <f>IF($A122="","",D122*E37)</f>
        <v/>
      </c>
      <c r="F122" s="678" t="str">
        <f>IF($A122="","",E11)</f>
        <v/>
      </c>
      <c r="G122" s="550" t="str">
        <f>IF($A122="","",F122*E37)</f>
        <v/>
      </c>
      <c r="H122" s="678" t="str">
        <f>IF($A122="","",E11)</f>
        <v/>
      </c>
      <c r="I122" s="550" t="str">
        <f>IF($A122="","",H122*E37)</f>
        <v/>
      </c>
    </row>
    <row r="123" spans="1:9" x14ac:dyDescent="0.25">
      <c r="A123" s="26" t="str">
        <f t="shared" si="42"/>
        <v/>
      </c>
      <c r="B123" s="678" t="str">
        <f>IF(A123="","",E12)</f>
        <v/>
      </c>
      <c r="C123" s="550" t="str">
        <f>IF($A123="","",B123*E38)</f>
        <v/>
      </c>
      <c r="D123" s="678" t="str">
        <f>IF($A123="","",E12)</f>
        <v/>
      </c>
      <c r="E123" s="550" t="str">
        <f>IF($A123="","",D123*E38)</f>
        <v/>
      </c>
      <c r="F123" s="678" t="str">
        <f>IF($A123="","",E12)</f>
        <v/>
      </c>
      <c r="G123" s="550" t="str">
        <f>IF($A123="","",F123*E38)</f>
        <v/>
      </c>
      <c r="H123" s="678" t="str">
        <f>IF($A123="","",E12)</f>
        <v/>
      </c>
      <c r="I123" s="550" t="str">
        <f>IF($A123="","",H123*E38)</f>
        <v/>
      </c>
    </row>
    <row r="124" spans="1:9" x14ac:dyDescent="0.25">
      <c r="A124" s="26" t="str">
        <f t="shared" si="42"/>
        <v/>
      </c>
      <c r="B124" s="678" t="str">
        <f>IF(A124="","",E13)</f>
        <v/>
      </c>
      <c r="C124" s="550" t="str">
        <f>IF($A124="","",B124*E39)</f>
        <v/>
      </c>
      <c r="D124" s="678" t="str">
        <f>IF($A124="","",E13)</f>
        <v/>
      </c>
      <c r="E124" s="550" t="str">
        <f>IF($A124="","",D124*E39)</f>
        <v/>
      </c>
      <c r="F124" s="678" t="str">
        <f>IF($A124="","",E13)</f>
        <v/>
      </c>
      <c r="G124" s="550" t="str">
        <f>IF($A124="","",F124*E39)</f>
        <v/>
      </c>
      <c r="H124" s="678" t="str">
        <f>IF($A124="","",E13)</f>
        <v/>
      </c>
      <c r="I124" s="550" t="str">
        <f>IF($A124="","",H124*E39)</f>
        <v/>
      </c>
    </row>
    <row r="125" spans="1:9" x14ac:dyDescent="0.25">
      <c r="A125" s="26" t="str">
        <f t="shared" si="42"/>
        <v xml:space="preserve">Não Mecanizado </v>
      </c>
      <c r="B125" s="677">
        <f>SUM(B126:B128)</f>
        <v>0</v>
      </c>
      <c r="C125" s="680">
        <f t="shared" ref="C125:I125" si="52">SUM(C126:C128)</f>
        <v>0</v>
      </c>
      <c r="D125" s="677">
        <f t="shared" si="52"/>
        <v>0</v>
      </c>
      <c r="E125" s="680">
        <f t="shared" si="52"/>
        <v>0</v>
      </c>
      <c r="F125" s="677">
        <f t="shared" si="52"/>
        <v>0</v>
      </c>
      <c r="G125" s="680">
        <f t="shared" si="52"/>
        <v>0</v>
      </c>
      <c r="H125" s="677">
        <f t="shared" si="52"/>
        <v>0</v>
      </c>
      <c r="I125" s="680">
        <f t="shared" si="52"/>
        <v>0</v>
      </c>
    </row>
    <row r="126" spans="1:9" x14ac:dyDescent="0.25">
      <c r="A126" s="26" t="str">
        <f t="shared" si="42"/>
        <v/>
      </c>
      <c r="B126" s="678" t="str">
        <f>IF(A126="","",E15)</f>
        <v/>
      </c>
      <c r="C126" s="550" t="str">
        <f>IF($A126="","",B126*E41)</f>
        <v/>
      </c>
      <c r="D126" s="678" t="str">
        <f>IF($A126="","",E15)</f>
        <v/>
      </c>
      <c r="E126" s="550" t="str">
        <f>IF($A126="","",D126*E41)</f>
        <v/>
      </c>
      <c r="F126" s="678" t="str">
        <f>IF($A126="","",E15)</f>
        <v/>
      </c>
      <c r="G126" s="550" t="str">
        <f>IF($A126="","",F126*E41)</f>
        <v/>
      </c>
      <c r="H126" s="678" t="str">
        <f>IF($A126="","",E15)</f>
        <v/>
      </c>
      <c r="I126" s="550" t="str">
        <f>IF($A126="","",H126*E41)</f>
        <v/>
      </c>
    </row>
    <row r="127" spans="1:9" x14ac:dyDescent="0.25">
      <c r="A127" s="26" t="str">
        <f t="shared" si="42"/>
        <v/>
      </c>
      <c r="B127" s="678" t="str">
        <f>IF(A127="","",E16)</f>
        <v/>
      </c>
      <c r="C127" s="550" t="str">
        <f>IF($A127="","",B127*E42)</f>
        <v/>
      </c>
      <c r="D127" s="678" t="str">
        <f>IF($A127="","",E16)</f>
        <v/>
      </c>
      <c r="E127" s="550" t="str">
        <f>IF($A127="","",D127*E42)</f>
        <v/>
      </c>
      <c r="F127" s="678" t="str">
        <f>IF($A127="","",E16)</f>
        <v/>
      </c>
      <c r="G127" s="550" t="str">
        <f>IF($A127="","",F127*E42)</f>
        <v/>
      </c>
      <c r="H127" s="678" t="str">
        <f>IF($A127="","",E16)</f>
        <v/>
      </c>
      <c r="I127" s="550" t="str">
        <f>IF($A127="","",H127*E42)</f>
        <v/>
      </c>
    </row>
    <row r="128" spans="1:9" x14ac:dyDescent="0.25">
      <c r="A128" s="26" t="str">
        <f t="shared" si="42"/>
        <v/>
      </c>
      <c r="B128" s="678" t="str">
        <f>IF(A128="","",E17)</f>
        <v/>
      </c>
      <c r="C128" s="550" t="str">
        <f>IF($A128="","",B128*E43)</f>
        <v/>
      </c>
      <c r="D128" s="678" t="str">
        <f>IF($A128="","",E17)</f>
        <v/>
      </c>
      <c r="E128" s="550" t="str">
        <f>IF($A128="","",D128*E43)</f>
        <v/>
      </c>
      <c r="F128" s="678" t="str">
        <f>IF($A128="","",E17)</f>
        <v/>
      </c>
      <c r="G128" s="550" t="str">
        <f>IF($A128="","",F128*E43)</f>
        <v/>
      </c>
      <c r="H128" s="678" t="str">
        <f>IF($A128="","",E17)</f>
        <v/>
      </c>
      <c r="I128" s="550" t="str">
        <f>IF($A128="","",H128*E43)</f>
        <v/>
      </c>
    </row>
    <row r="129" spans="1:9" x14ac:dyDescent="0.25">
      <c r="A129" s="26" t="str">
        <f t="shared" si="42"/>
        <v>Capineira</v>
      </c>
      <c r="B129" s="677">
        <f t="shared" ref="B129:I129" si="53">SUM(B130:B132)</f>
        <v>0</v>
      </c>
      <c r="C129" s="680">
        <f t="shared" si="53"/>
        <v>0</v>
      </c>
      <c r="D129" s="677">
        <f t="shared" si="53"/>
        <v>0</v>
      </c>
      <c r="E129" s="680">
        <f t="shared" si="53"/>
        <v>0</v>
      </c>
      <c r="F129" s="677">
        <f t="shared" si="53"/>
        <v>0</v>
      </c>
      <c r="G129" s="680">
        <f t="shared" si="53"/>
        <v>0</v>
      </c>
      <c r="H129" s="677">
        <f t="shared" si="53"/>
        <v>0</v>
      </c>
      <c r="I129" s="680">
        <f t="shared" si="53"/>
        <v>0</v>
      </c>
    </row>
    <row r="130" spans="1:9" x14ac:dyDescent="0.25">
      <c r="A130" s="26" t="str">
        <f t="shared" si="42"/>
        <v/>
      </c>
      <c r="B130" s="678" t="str">
        <f>IF(A130="","",E19)</f>
        <v/>
      </c>
      <c r="C130" s="550" t="str">
        <f>IF($A130="","",B130*E45)</f>
        <v/>
      </c>
      <c r="D130" s="678" t="str">
        <f>IF($A130="","",E19)</f>
        <v/>
      </c>
      <c r="E130" s="550" t="str">
        <f>IF($A130="","",D130*E45)</f>
        <v/>
      </c>
      <c r="F130" s="678" t="str">
        <f>IF($A130="","",E19)</f>
        <v/>
      </c>
      <c r="G130" s="550" t="str">
        <f>IF($A130="","",F130*E45)</f>
        <v/>
      </c>
      <c r="H130" s="678" t="str">
        <f>IF($A130="","",E19)</f>
        <v/>
      </c>
      <c r="I130" s="550" t="str">
        <f>IF($A130="","",H130*E45)</f>
        <v/>
      </c>
    </row>
    <row r="131" spans="1:9" x14ac:dyDescent="0.25">
      <c r="A131" s="26" t="str">
        <f t="shared" si="42"/>
        <v/>
      </c>
      <c r="B131" s="678" t="str">
        <f>IF(A131="","",E20)</f>
        <v/>
      </c>
      <c r="C131" s="550" t="str">
        <f>IF($A131="","",B131*E46)</f>
        <v/>
      </c>
      <c r="D131" s="678" t="str">
        <f>IF($A131="","",E20)</f>
        <v/>
      </c>
      <c r="E131" s="550" t="str">
        <f>IF($A131="","",D131*E46)</f>
        <v/>
      </c>
      <c r="F131" s="678" t="str">
        <f>IF($A131="","",E20)</f>
        <v/>
      </c>
      <c r="G131" s="550" t="str">
        <f>IF($A131="","",F131*E46)</f>
        <v/>
      </c>
      <c r="H131" s="678" t="str">
        <f>IF($A131="","",E20)</f>
        <v/>
      </c>
      <c r="I131" s="550" t="str">
        <f>IF($A131="","",H131*E46)</f>
        <v/>
      </c>
    </row>
    <row r="132" spans="1:9" x14ac:dyDescent="0.25">
      <c r="A132" s="26" t="str">
        <f t="shared" si="42"/>
        <v/>
      </c>
      <c r="B132" s="678" t="str">
        <f>IF(A132="","",E21)</f>
        <v/>
      </c>
      <c r="C132" s="550" t="str">
        <f>IF($A132="","",B132*E47)</f>
        <v/>
      </c>
      <c r="D132" s="678" t="str">
        <f>IF($A132="","",E21)</f>
        <v/>
      </c>
      <c r="E132" s="550" t="str">
        <f>IF($A132="","",D132*E47)</f>
        <v/>
      </c>
      <c r="F132" s="678" t="str">
        <f>IF($A132="","",E21)</f>
        <v/>
      </c>
      <c r="G132" s="550" t="str">
        <f>IF($A132="","",F132*E47)</f>
        <v/>
      </c>
      <c r="H132" s="678" t="str">
        <f>IF($A132="","",E21)</f>
        <v/>
      </c>
      <c r="I132" s="550" t="str">
        <f>IF($A132="","",H132*E47)</f>
        <v/>
      </c>
    </row>
    <row r="133" spans="1:9" x14ac:dyDescent="0.25">
      <c r="A133" s="26" t="str">
        <f t="shared" si="42"/>
        <v>Pastagens Nativas</v>
      </c>
      <c r="B133" s="677">
        <f t="shared" ref="B133:I133" si="54">SUM(B134:B136)</f>
        <v>0</v>
      </c>
      <c r="C133" s="680">
        <f t="shared" si="54"/>
        <v>0</v>
      </c>
      <c r="D133" s="677">
        <f t="shared" si="54"/>
        <v>0</v>
      </c>
      <c r="E133" s="680">
        <f t="shared" si="54"/>
        <v>0</v>
      </c>
      <c r="F133" s="677">
        <f t="shared" si="54"/>
        <v>0</v>
      </c>
      <c r="G133" s="680">
        <f t="shared" si="54"/>
        <v>0</v>
      </c>
      <c r="H133" s="677">
        <f t="shared" si="54"/>
        <v>0</v>
      </c>
      <c r="I133" s="680">
        <f t="shared" si="54"/>
        <v>0</v>
      </c>
    </row>
    <row r="134" spans="1:9" x14ac:dyDescent="0.25">
      <c r="A134" s="26" t="str">
        <f t="shared" si="42"/>
        <v/>
      </c>
      <c r="B134" s="678" t="str">
        <f>IF(A134="","",E23)</f>
        <v/>
      </c>
      <c r="C134" s="550" t="str">
        <f>IF($A134="","",B134*E49)</f>
        <v/>
      </c>
      <c r="D134" s="678" t="str">
        <f>IF($A134="","",E23)</f>
        <v/>
      </c>
      <c r="E134" s="550" t="str">
        <f>IF($A134="","",D134*E49)</f>
        <v/>
      </c>
      <c r="F134" s="678" t="str">
        <f>IF($A134="","",E23)</f>
        <v/>
      </c>
      <c r="G134" s="550" t="str">
        <f>IF($A134="","",F134*E49)</f>
        <v/>
      </c>
      <c r="H134" s="678" t="str">
        <f>IF($A134="","",E23)</f>
        <v/>
      </c>
      <c r="I134" s="550" t="str">
        <f>IF($A134="","",H134*E49)</f>
        <v/>
      </c>
    </row>
    <row r="135" spans="1:9" x14ac:dyDescent="0.25">
      <c r="A135" s="26" t="str">
        <f t="shared" si="42"/>
        <v/>
      </c>
      <c r="B135" s="678" t="str">
        <f>IF(A135="","",E24)</f>
        <v/>
      </c>
      <c r="C135" s="550" t="str">
        <f>IF($A135="","",B135*E50)</f>
        <v/>
      </c>
      <c r="D135" s="678" t="str">
        <f>IF($A135="","",E24)</f>
        <v/>
      </c>
      <c r="E135" s="550" t="str">
        <f>IF($A135="","",D135*E50)</f>
        <v/>
      </c>
      <c r="F135" s="678" t="str">
        <f>IF($A135="","",E24)</f>
        <v/>
      </c>
      <c r="G135" s="550" t="str">
        <f>IF($A135="","",F135*E50)</f>
        <v/>
      </c>
      <c r="H135" s="678" t="str">
        <f>IF($A135="","",E24)</f>
        <v/>
      </c>
      <c r="I135" s="550" t="str">
        <f>IF($A135="","",H135*E50)</f>
        <v/>
      </c>
    </row>
    <row r="136" spans="1:9" x14ac:dyDescent="0.25">
      <c r="A136" s="390" t="str">
        <f t="shared" si="42"/>
        <v/>
      </c>
      <c r="B136" s="685" t="str">
        <f>IF(A136="","",E25)</f>
        <v/>
      </c>
      <c r="C136" s="681" t="str">
        <f>IF($A136="","",B136*E51)</f>
        <v/>
      </c>
      <c r="D136" s="685" t="str">
        <f>IF($A136="","",E25)</f>
        <v/>
      </c>
      <c r="E136" s="681" t="str">
        <f>IF($A136="","",D136*E51)</f>
        <v/>
      </c>
      <c r="F136" s="685" t="str">
        <f>IF($A136="","",E25)</f>
        <v/>
      </c>
      <c r="G136" s="681" t="str">
        <f>IF($A136="","",F136*E51)</f>
        <v/>
      </c>
      <c r="H136" s="685" t="str">
        <f>IF($A136="","",E25)</f>
        <v/>
      </c>
      <c r="I136" s="681" t="str">
        <f>IF($A136="","",H136*E51)</f>
        <v/>
      </c>
    </row>
    <row r="137" spans="1:9" x14ac:dyDescent="0.25">
      <c r="A137" s="662" t="s">
        <v>321</v>
      </c>
      <c r="B137" s="683">
        <f>SUM(B133,B116)</f>
        <v>0</v>
      </c>
      <c r="C137" s="683">
        <f>SUM(C133,C116)</f>
        <v>0</v>
      </c>
      <c r="D137" s="683">
        <f t="shared" ref="D137:I137" si="55">SUM(D133,D116)</f>
        <v>0</v>
      </c>
      <c r="E137" s="683">
        <f t="shared" si="55"/>
        <v>0</v>
      </c>
      <c r="F137" s="683">
        <f t="shared" si="55"/>
        <v>0</v>
      </c>
      <c r="G137" s="683">
        <f t="shared" si="55"/>
        <v>0</v>
      </c>
      <c r="H137" s="683">
        <f t="shared" si="55"/>
        <v>0</v>
      </c>
      <c r="I137" s="683">
        <f t="shared" si="55"/>
        <v>0</v>
      </c>
    </row>
    <row r="138" spans="1:9" x14ac:dyDescent="0.25">
      <c r="A138" s="661" t="s">
        <v>898</v>
      </c>
      <c r="B138" s="665" t="s">
        <v>62</v>
      </c>
      <c r="C138" s="669">
        <f>IFERROR(('Evolução do Rebanho'!I70)/'Suporte Forrageiro'!C137,0)</f>
        <v>0</v>
      </c>
      <c r="D138" s="666" t="s">
        <v>62</v>
      </c>
      <c r="E138" s="669">
        <f>IFERROR(('Evolução do Rebanho'!Q70)/'Suporte Forrageiro'!E137,0)</f>
        <v>0</v>
      </c>
      <c r="F138" s="666" t="s">
        <v>62</v>
      </c>
      <c r="G138" s="669">
        <f>IFERROR(('Evolução do Rebanho'!I84)/'Suporte Forrageiro'!G137,0)</f>
        <v>0</v>
      </c>
      <c r="H138" s="666" t="s">
        <v>62</v>
      </c>
      <c r="I138" s="669">
        <f>IFERROR(('Evolução do Rebanho'!Q84)/'Suporte Forrageiro'!I137,0)</f>
        <v>0</v>
      </c>
    </row>
    <row r="139" spans="1:9" x14ac:dyDescent="0.25">
      <c r="A139" s="662" t="s">
        <v>899</v>
      </c>
      <c r="B139" s="667" t="s">
        <v>62</v>
      </c>
      <c r="C139" s="725">
        <f>IFERROR(('Evolução do Rebanho'!I155)/'Suporte Forrageiro'!C137,0)</f>
        <v>0</v>
      </c>
      <c r="D139" s="668" t="s">
        <v>62</v>
      </c>
      <c r="E139" s="725">
        <f>IFERROR(('Evolução do Rebanho'!Q155)/'Suporte Forrageiro'!E137,0)</f>
        <v>0</v>
      </c>
      <c r="F139" s="668" t="s">
        <v>62</v>
      </c>
      <c r="G139" s="725">
        <f>IFERROR(('Evolução do Rebanho'!I169)/'Suporte Forrageiro'!G137,0)</f>
        <v>0</v>
      </c>
      <c r="H139" s="668" t="s">
        <v>62</v>
      </c>
      <c r="I139" s="725">
        <f>IFERROR(('Evolução do Rebanho'!Q169)/'Suporte Forrageiro'!I137,0)</f>
        <v>0</v>
      </c>
    </row>
    <row r="140" spans="1:9" x14ac:dyDescent="0.25">
      <c r="A140" s="473" t="s">
        <v>419</v>
      </c>
      <c r="B140" s="66" t="s">
        <v>62</v>
      </c>
      <c r="C140" s="932">
        <f>SUM(C138:C139)</f>
        <v>0</v>
      </c>
      <c r="D140" s="933" t="s">
        <v>62</v>
      </c>
      <c r="E140" s="932">
        <f>SUM(E138:E139)</f>
        <v>0</v>
      </c>
      <c r="F140" s="933" t="s">
        <v>62</v>
      </c>
      <c r="G140" s="932">
        <f>SUM(G138:G139)</f>
        <v>0</v>
      </c>
      <c r="H140" s="933" t="s">
        <v>62</v>
      </c>
      <c r="I140" s="932">
        <f>SUM(I138:I139)</f>
        <v>0</v>
      </c>
    </row>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sheetData>
  <sheetProtection algorithmName="SHA-512" hashValue="LTlV2Ya4xWvTtkgEaG2fcosae9ZGah2mE94+lLSwFjaPGNSU0jAiOEOBi1blOwNMrjBneCGdHYbSwnKzgj/zOw==" saltValue="/Osjah8B7lGMykoYtjuLxw==" spinCount="100000" sheet="1" objects="1" scenarios="1"/>
  <customSheetViews>
    <customSheetView guid="{A6D2322D-229F-4D52-A2AA-C6012EABEAE5}" scale="85" showGridLines="0">
      <selection activeCell="M27" sqref="M27"/>
      <pageMargins left="0.511811024" right="0.511811024" top="0.78740157499999996" bottom="0.78740157499999996" header="0.31496062000000002" footer="0.31496062000000002"/>
      <pageSetup paperSize="9" orientation="portrait" r:id="rId1"/>
    </customSheetView>
  </customSheetViews>
  <mergeCells count="24">
    <mergeCell ref="A2:A4"/>
    <mergeCell ref="B2:E2"/>
    <mergeCell ref="B3:B4"/>
    <mergeCell ref="C3:E3"/>
    <mergeCell ref="A28:A30"/>
    <mergeCell ref="B28:E28"/>
    <mergeCell ref="B29:B30"/>
    <mergeCell ref="C29:E29"/>
    <mergeCell ref="A54:I54"/>
    <mergeCell ref="B84:C84"/>
    <mergeCell ref="D84:E84"/>
    <mergeCell ref="F84:G84"/>
    <mergeCell ref="H84:I84"/>
    <mergeCell ref="B55:C55"/>
    <mergeCell ref="D55:E55"/>
    <mergeCell ref="F55:G55"/>
    <mergeCell ref="H55:I55"/>
    <mergeCell ref="A84:A86"/>
    <mergeCell ref="A55:A57"/>
    <mergeCell ref="A113:A115"/>
    <mergeCell ref="B113:C113"/>
    <mergeCell ref="D113:E113"/>
    <mergeCell ref="F113:G113"/>
    <mergeCell ref="H113:I113"/>
  </mergeCells>
  <conditionalFormatting sqref="C82 E81:E82">
    <cfRule type="cellIs" dxfId="88" priority="127" operator="greaterThan">
      <formula>1</formula>
    </cfRule>
    <cfRule type="cellIs" dxfId="87" priority="128" operator="greaterThan">
      <formula>100</formula>
    </cfRule>
  </conditionalFormatting>
  <conditionalFormatting sqref="G82">
    <cfRule type="cellIs" dxfId="86" priority="125" operator="greaterThan">
      <formula>1</formula>
    </cfRule>
    <cfRule type="cellIs" dxfId="85" priority="126" operator="greaterThan">
      <formula>100</formula>
    </cfRule>
  </conditionalFormatting>
  <conditionalFormatting sqref="I81:I82">
    <cfRule type="cellIs" dxfId="84" priority="123" operator="greaterThan">
      <formula>1</formula>
    </cfRule>
    <cfRule type="cellIs" dxfId="83" priority="124" operator="greaterThan">
      <formula>100</formula>
    </cfRule>
  </conditionalFormatting>
  <conditionalFormatting sqref="G140">
    <cfRule type="cellIs" dxfId="82" priority="80" operator="greaterThan">
      <formula>1</formula>
    </cfRule>
    <cfRule type="cellIs" dxfId="81" priority="81" operator="greaterThan">
      <formula>100</formula>
    </cfRule>
  </conditionalFormatting>
  <conditionalFormatting sqref="I140">
    <cfRule type="cellIs" dxfId="80" priority="78" operator="greaterThan">
      <formula>1</formula>
    </cfRule>
    <cfRule type="cellIs" dxfId="79" priority="79" operator="greaterThan">
      <formula>100</formula>
    </cfRule>
  </conditionalFormatting>
  <conditionalFormatting sqref="C82 G82 E81:E82 I81:I82">
    <cfRule type="cellIs" dxfId="78" priority="108" operator="greaterThan">
      <formula>0.85</formula>
    </cfRule>
  </conditionalFormatting>
  <conditionalFormatting sqref="C111 E111">
    <cfRule type="cellIs" dxfId="77" priority="89" operator="greaterThan">
      <formula>1</formula>
    </cfRule>
    <cfRule type="cellIs" dxfId="76" priority="90" operator="greaterThan">
      <formula>100</formula>
    </cfRule>
  </conditionalFormatting>
  <conditionalFormatting sqref="G111">
    <cfRule type="cellIs" dxfId="75" priority="87" operator="greaterThan">
      <formula>1</formula>
    </cfRule>
    <cfRule type="cellIs" dxfId="74" priority="88" operator="greaterThan">
      <formula>100</formula>
    </cfRule>
  </conditionalFormatting>
  <conditionalFormatting sqref="I111">
    <cfRule type="cellIs" dxfId="73" priority="85" operator="greaterThan">
      <formula>1</formula>
    </cfRule>
    <cfRule type="cellIs" dxfId="72" priority="86" operator="greaterThan">
      <formula>100</formula>
    </cfRule>
  </conditionalFormatting>
  <conditionalFormatting sqref="C111 E111 G111 I111">
    <cfRule type="cellIs" dxfId="71" priority="84" operator="greaterThan">
      <formula>0.85</formula>
    </cfRule>
  </conditionalFormatting>
  <conditionalFormatting sqref="C140 E140">
    <cfRule type="cellIs" dxfId="70" priority="82" operator="greaterThan">
      <formula>1</formula>
    </cfRule>
    <cfRule type="cellIs" dxfId="69" priority="83" operator="greaterThan">
      <formula>100</formula>
    </cfRule>
  </conditionalFormatting>
  <conditionalFormatting sqref="C140 E140 G140 I140">
    <cfRule type="cellIs" dxfId="68" priority="77" operator="greaterThan">
      <formula>0.85</formula>
    </cfRule>
  </conditionalFormatting>
  <conditionalFormatting sqref="C80:C81">
    <cfRule type="cellIs" dxfId="67" priority="54" operator="greaterThan">
      <formula>1</formula>
    </cfRule>
    <cfRule type="cellIs" dxfId="66" priority="55" operator="greaterThan">
      <formula>100</formula>
    </cfRule>
  </conditionalFormatting>
  <conditionalFormatting sqref="C80:C81">
    <cfRule type="cellIs" dxfId="65" priority="53" operator="greaterThan">
      <formula>0.85</formula>
    </cfRule>
  </conditionalFormatting>
  <conditionalFormatting sqref="E80">
    <cfRule type="cellIs" dxfId="64" priority="51" operator="greaterThan">
      <formula>1</formula>
    </cfRule>
    <cfRule type="cellIs" dxfId="63" priority="52" operator="greaterThan">
      <formula>100</formula>
    </cfRule>
  </conditionalFormatting>
  <conditionalFormatting sqref="E80">
    <cfRule type="cellIs" dxfId="62" priority="50" operator="greaterThan">
      <formula>0.85</formula>
    </cfRule>
  </conditionalFormatting>
  <conditionalFormatting sqref="G80">
    <cfRule type="cellIs" dxfId="61" priority="48" operator="greaterThan">
      <formula>1</formula>
    </cfRule>
    <cfRule type="cellIs" dxfId="60" priority="49" operator="greaterThan">
      <formula>100</formula>
    </cfRule>
  </conditionalFormatting>
  <conditionalFormatting sqref="G80">
    <cfRule type="cellIs" dxfId="59" priority="47" operator="greaterThan">
      <formula>0.85</formula>
    </cfRule>
  </conditionalFormatting>
  <conditionalFormatting sqref="G81">
    <cfRule type="cellIs" dxfId="58" priority="45" operator="greaterThan">
      <formula>1</formula>
    </cfRule>
    <cfRule type="cellIs" dxfId="57" priority="46" operator="greaterThan">
      <formula>100</formula>
    </cfRule>
  </conditionalFormatting>
  <conditionalFormatting sqref="G81">
    <cfRule type="cellIs" dxfId="56" priority="44" operator="greaterThan">
      <formula>0.85</formula>
    </cfRule>
  </conditionalFormatting>
  <conditionalFormatting sqref="I80">
    <cfRule type="cellIs" dxfId="55" priority="42" operator="greaterThan">
      <formula>1</formula>
    </cfRule>
    <cfRule type="cellIs" dxfId="54" priority="43" operator="greaterThan">
      <formula>100</formula>
    </cfRule>
  </conditionalFormatting>
  <conditionalFormatting sqref="I80">
    <cfRule type="cellIs" dxfId="53" priority="41" operator="greaterThan">
      <formula>0.85</formula>
    </cfRule>
  </conditionalFormatting>
  <conditionalFormatting sqref="E110">
    <cfRule type="cellIs" dxfId="52" priority="39" operator="greaterThan">
      <formula>1</formula>
    </cfRule>
    <cfRule type="cellIs" dxfId="51" priority="40" operator="greaterThan">
      <formula>100</formula>
    </cfRule>
  </conditionalFormatting>
  <conditionalFormatting sqref="I110">
    <cfRule type="cellIs" dxfId="50" priority="37" operator="greaterThan">
      <formula>1</formula>
    </cfRule>
    <cfRule type="cellIs" dxfId="49" priority="38" operator="greaterThan">
      <formula>100</formula>
    </cfRule>
  </conditionalFormatting>
  <conditionalFormatting sqref="E110 I110">
    <cfRule type="cellIs" dxfId="48" priority="36" operator="greaterThan">
      <formula>0.85</formula>
    </cfRule>
  </conditionalFormatting>
  <conditionalFormatting sqref="C109:C110">
    <cfRule type="cellIs" dxfId="47" priority="34" operator="greaterThan">
      <formula>1</formula>
    </cfRule>
    <cfRule type="cellIs" dxfId="46" priority="35" operator="greaterThan">
      <formula>100</formula>
    </cfRule>
  </conditionalFormatting>
  <conditionalFormatting sqref="C109:C110">
    <cfRule type="cellIs" dxfId="45" priority="33" operator="greaterThan">
      <formula>0.85</formula>
    </cfRule>
  </conditionalFormatting>
  <conditionalFormatting sqref="E109">
    <cfRule type="cellIs" dxfId="44" priority="31" operator="greaterThan">
      <formula>1</formula>
    </cfRule>
    <cfRule type="cellIs" dxfId="43" priority="32" operator="greaterThan">
      <formula>100</formula>
    </cfRule>
  </conditionalFormatting>
  <conditionalFormatting sqref="E109">
    <cfRule type="cellIs" dxfId="42" priority="30" operator="greaterThan">
      <formula>0.85</formula>
    </cfRule>
  </conditionalFormatting>
  <conditionalFormatting sqref="G109">
    <cfRule type="cellIs" dxfId="41" priority="28" operator="greaterThan">
      <formula>1</formula>
    </cfRule>
    <cfRule type="cellIs" dxfId="40" priority="29" operator="greaterThan">
      <formula>100</formula>
    </cfRule>
  </conditionalFormatting>
  <conditionalFormatting sqref="G109">
    <cfRule type="cellIs" dxfId="39" priority="27" operator="greaterThan">
      <formula>0.85</formula>
    </cfRule>
  </conditionalFormatting>
  <conditionalFormatting sqref="G110">
    <cfRule type="cellIs" dxfId="38" priority="25" operator="greaterThan">
      <formula>1</formula>
    </cfRule>
    <cfRule type="cellIs" dxfId="37" priority="26" operator="greaterThan">
      <formula>100</formula>
    </cfRule>
  </conditionalFormatting>
  <conditionalFormatting sqref="G110">
    <cfRule type="cellIs" dxfId="36" priority="24" operator="greaterThan">
      <formula>0.85</formula>
    </cfRule>
  </conditionalFormatting>
  <conditionalFormatting sqref="I109">
    <cfRule type="cellIs" dxfId="35" priority="22" operator="greaterThan">
      <formula>1</formula>
    </cfRule>
    <cfRule type="cellIs" dxfId="34" priority="23" operator="greaterThan">
      <formula>100</formula>
    </cfRule>
  </conditionalFormatting>
  <conditionalFormatting sqref="I109">
    <cfRule type="cellIs" dxfId="33" priority="21" operator="greaterThan">
      <formula>0.85</formula>
    </cfRule>
  </conditionalFormatting>
  <conditionalFormatting sqref="E139">
    <cfRule type="cellIs" dxfId="32" priority="19" operator="greaterThan">
      <formula>1</formula>
    </cfRule>
    <cfRule type="cellIs" dxfId="31" priority="20" operator="greaterThan">
      <formula>100</formula>
    </cfRule>
  </conditionalFormatting>
  <conditionalFormatting sqref="I139">
    <cfRule type="cellIs" dxfId="30" priority="17" operator="greaterThan">
      <formula>1</formula>
    </cfRule>
    <cfRule type="cellIs" dxfId="29" priority="18" operator="greaterThan">
      <formula>100</formula>
    </cfRule>
  </conditionalFormatting>
  <conditionalFormatting sqref="E139 I139">
    <cfRule type="cellIs" dxfId="28" priority="16" operator="greaterThan">
      <formula>0.85</formula>
    </cfRule>
  </conditionalFormatting>
  <conditionalFormatting sqref="C138:C139">
    <cfRule type="cellIs" dxfId="27" priority="14" operator="greaterThan">
      <formula>1</formula>
    </cfRule>
    <cfRule type="cellIs" dxfId="26" priority="15" operator="greaterThan">
      <formula>100</formula>
    </cfRule>
  </conditionalFormatting>
  <conditionalFormatting sqref="C138:C139">
    <cfRule type="cellIs" dxfId="25" priority="13" operator="greaterThan">
      <formula>0.85</formula>
    </cfRule>
  </conditionalFormatting>
  <conditionalFormatting sqref="E138">
    <cfRule type="cellIs" dxfId="24" priority="11" operator="greaterThan">
      <formula>1</formula>
    </cfRule>
    <cfRule type="cellIs" dxfId="23" priority="12" operator="greaterThan">
      <formula>100</formula>
    </cfRule>
  </conditionalFormatting>
  <conditionalFormatting sqref="E138">
    <cfRule type="cellIs" dxfId="22" priority="10" operator="greaterThan">
      <formula>0.85</formula>
    </cfRule>
  </conditionalFormatting>
  <conditionalFormatting sqref="G138">
    <cfRule type="cellIs" dxfId="21" priority="8" operator="greaterThan">
      <formula>1</formula>
    </cfRule>
    <cfRule type="cellIs" dxfId="20" priority="9" operator="greaterThan">
      <formula>100</formula>
    </cfRule>
  </conditionalFormatting>
  <conditionalFormatting sqref="G138">
    <cfRule type="cellIs" dxfId="19" priority="7" operator="greaterThan">
      <formula>0.85</formula>
    </cfRule>
  </conditionalFormatting>
  <conditionalFormatting sqref="G139">
    <cfRule type="cellIs" dxfId="18" priority="5" operator="greaterThan">
      <formula>1</formula>
    </cfRule>
    <cfRule type="cellIs" dxfId="17" priority="6" operator="greaterThan">
      <formula>100</formula>
    </cfRule>
  </conditionalFormatting>
  <conditionalFormatting sqref="G139">
    <cfRule type="cellIs" dxfId="16" priority="4" operator="greaterThan">
      <formula>0.85</formula>
    </cfRule>
  </conditionalFormatting>
  <conditionalFormatting sqref="I138">
    <cfRule type="cellIs" dxfId="15" priority="2" operator="greaterThan">
      <formula>1</formula>
    </cfRule>
    <cfRule type="cellIs" dxfId="14" priority="3" operator="greaterThan">
      <formula>100</formula>
    </cfRule>
  </conditionalFormatting>
  <conditionalFormatting sqref="I138">
    <cfRule type="cellIs" dxfId="13" priority="1" operator="greaterThan">
      <formula>0.85</formula>
    </cfRule>
  </conditionalFormatting>
  <pageMargins left="0.51181102362204722" right="0.51181102362204722" top="0.78740157480314965" bottom="0.78740157480314965" header="0.31496062992125984" footer="0.31496062992125984"/>
  <pageSetup paperSize="9" scale="60" fitToHeight="0" orientation="portrait" blackAndWhite="1" r:id="rId2"/>
  <headerFooter>
    <oddHeader>&amp;A</oddHeader>
  </headerFooter>
  <rowBreaks count="1" manualBreakCount="1">
    <brk id="81" max="9"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tabColor rgb="FF081F60"/>
    <pageSetUpPr fitToPage="1"/>
  </sheetPr>
  <dimension ref="A1:Q169"/>
  <sheetViews>
    <sheetView showGridLines="0" view="pageBreakPreview" zoomScaleNormal="80" zoomScaleSheetLayoutView="100" workbookViewId="0">
      <selection sqref="A1:Q1"/>
    </sheetView>
  </sheetViews>
  <sheetFormatPr defaultRowHeight="15" x14ac:dyDescent="0.25"/>
  <cols>
    <col min="1" max="1" width="29.140625" bestFit="1" customWidth="1"/>
    <col min="2" max="2" width="11.5703125" bestFit="1" customWidth="1"/>
    <col min="3" max="3" width="7.85546875" bestFit="1" customWidth="1"/>
    <col min="5" max="10" width="11" bestFit="1" customWidth="1"/>
    <col min="11" max="11" width="8.42578125" bestFit="1" customWidth="1"/>
    <col min="12" max="13" width="11" bestFit="1" customWidth="1"/>
    <col min="14" max="14" width="7.85546875" style="132" bestFit="1" customWidth="1"/>
    <col min="15" max="17" width="11" bestFit="1" customWidth="1"/>
  </cols>
  <sheetData>
    <row r="1" spans="1:17" ht="15.75" x14ac:dyDescent="0.25">
      <c r="A1" s="1209" t="s">
        <v>873</v>
      </c>
      <c r="B1" s="1209"/>
      <c r="C1" s="1209"/>
      <c r="D1" s="1209"/>
      <c r="E1" s="1209"/>
      <c r="F1" s="1209"/>
      <c r="G1" s="1209"/>
      <c r="H1" s="1209"/>
      <c r="I1" s="1209"/>
      <c r="J1" s="1209"/>
      <c r="K1" s="1209"/>
      <c r="L1" s="1209"/>
      <c r="M1" s="1209"/>
      <c r="N1" s="1209"/>
      <c r="O1" s="1209"/>
      <c r="P1" s="1210"/>
      <c r="Q1" s="1210"/>
    </row>
    <row r="2" spans="1:17" ht="15.75" x14ac:dyDescent="0.25">
      <c r="A2" s="1211" t="s">
        <v>345</v>
      </c>
      <c r="B2" s="1152" t="s">
        <v>369</v>
      </c>
      <c r="C2" s="1153"/>
      <c r="D2" s="1153"/>
      <c r="E2" s="1153"/>
      <c r="F2" s="1153"/>
      <c r="G2" s="1153"/>
      <c r="H2" s="1153"/>
      <c r="I2" s="1169"/>
      <c r="J2" s="1152" t="s">
        <v>370</v>
      </c>
      <c r="K2" s="1153"/>
      <c r="L2" s="1153"/>
      <c r="M2" s="1153"/>
      <c r="N2" s="1153"/>
      <c r="O2" s="1153"/>
      <c r="P2" s="1153"/>
      <c r="Q2" s="1169"/>
    </row>
    <row r="3" spans="1:17" x14ac:dyDescent="0.25">
      <c r="A3" s="1211"/>
      <c r="B3" s="475" t="s">
        <v>420</v>
      </c>
      <c r="C3" s="475" t="s">
        <v>421</v>
      </c>
      <c r="D3" s="475" t="s">
        <v>422</v>
      </c>
      <c r="E3" s="475" t="s">
        <v>423</v>
      </c>
      <c r="F3" s="475" t="s">
        <v>424</v>
      </c>
      <c r="G3" s="475" t="s">
        <v>425</v>
      </c>
      <c r="H3" s="1212" t="s">
        <v>426</v>
      </c>
      <c r="I3" s="1213"/>
      <c r="J3" s="475" t="s">
        <v>420</v>
      </c>
      <c r="K3" s="475" t="s">
        <v>421</v>
      </c>
      <c r="L3" s="475" t="s">
        <v>422</v>
      </c>
      <c r="M3" s="475" t="s">
        <v>423</v>
      </c>
      <c r="N3" s="475" t="s">
        <v>424</v>
      </c>
      <c r="O3" s="475" t="s">
        <v>425</v>
      </c>
      <c r="P3" s="1214" t="s">
        <v>426</v>
      </c>
      <c r="Q3" s="1213"/>
    </row>
    <row r="4" spans="1:17" x14ac:dyDescent="0.25">
      <c r="A4" s="1211"/>
      <c r="B4" s="475" t="s">
        <v>427</v>
      </c>
      <c r="C4" s="475" t="s">
        <v>427</v>
      </c>
      <c r="D4" s="475" t="s">
        <v>427</v>
      </c>
      <c r="E4" s="476" t="s">
        <v>427</v>
      </c>
      <c r="F4" s="476" t="s">
        <v>427</v>
      </c>
      <c r="G4" s="475" t="s">
        <v>427</v>
      </c>
      <c r="H4" s="475" t="s">
        <v>427</v>
      </c>
      <c r="I4" s="475" t="s">
        <v>418</v>
      </c>
      <c r="J4" s="475" t="s">
        <v>427</v>
      </c>
      <c r="K4" s="476" t="s">
        <v>427</v>
      </c>
      <c r="L4" s="475" t="s">
        <v>427</v>
      </c>
      <c r="M4" s="475" t="s">
        <v>427</v>
      </c>
      <c r="N4" s="475" t="s">
        <v>427</v>
      </c>
      <c r="O4" s="475" t="s">
        <v>427</v>
      </c>
      <c r="P4" s="477" t="s">
        <v>427</v>
      </c>
      <c r="Q4" s="475" t="s">
        <v>418</v>
      </c>
    </row>
    <row r="5" spans="1:17" x14ac:dyDescent="0.25">
      <c r="A5" s="41" t="s">
        <v>347</v>
      </c>
      <c r="B5" s="118">
        <f>Pecuária!B5</f>
        <v>0</v>
      </c>
      <c r="C5" s="120">
        <f>Pecuária!C19+Pecuária!C5</f>
        <v>0</v>
      </c>
      <c r="D5" s="196"/>
      <c r="E5" s="112">
        <f>ROUND((B5+C5)*'Indices Técnicos'!$C$9,0)</f>
        <v>0</v>
      </c>
      <c r="F5" s="113">
        <f>ROUND((B5+C5-E5)*Pecuária!C44,0)</f>
        <v>0</v>
      </c>
      <c r="G5" s="114">
        <f>ROUND(B5+C5-E5-F5,0)</f>
        <v>0</v>
      </c>
      <c r="H5" s="115">
        <f>ROUND(SUM(B5,C5)-SUM(E5,F5)/2,0)</f>
        <v>0</v>
      </c>
      <c r="I5" s="116">
        <f>ROUND(H5*'Indices Técnicos'!$C$23,0)</f>
        <v>0</v>
      </c>
      <c r="J5" s="112">
        <f>G5</f>
        <v>0</v>
      </c>
      <c r="K5" s="127">
        <f>Pecuária!D19</f>
        <v>0</v>
      </c>
      <c r="L5" s="198"/>
      <c r="M5" s="112">
        <f>ROUND((J5+K5)*'Indices Técnicos'!$C$9,0)</f>
        <v>0</v>
      </c>
      <c r="N5" s="113">
        <f>ROUND((J5+K5-M5)*Pecuária!D44,0)</f>
        <v>0</v>
      </c>
      <c r="O5" s="127">
        <f>ROUND(J5+K5-M5-N5,0)</f>
        <v>0</v>
      </c>
      <c r="P5" s="128">
        <f>ROUND(SUM(J5,K5)-SUM(M5,N5)/2,0)</f>
        <v>0</v>
      </c>
      <c r="Q5" s="116">
        <f>ROUND(P5*'Indices Técnicos'!$C$23,0)</f>
        <v>0</v>
      </c>
    </row>
    <row r="6" spans="1:17" x14ac:dyDescent="0.25">
      <c r="A6" s="42" t="s">
        <v>348</v>
      </c>
      <c r="B6" s="114">
        <f>Pecuária!B6</f>
        <v>0</v>
      </c>
      <c r="C6" s="111">
        <f>Pecuária!C20+Pecuária!C6</f>
        <v>0</v>
      </c>
      <c r="D6" s="197"/>
      <c r="E6" s="114">
        <f>ROUND((B6+C6)*'Indices Técnicos'!$C$9,0)</f>
        <v>0</v>
      </c>
      <c r="F6" s="119">
        <f>ROUND((B6+C6-E6)*Pecuária!C45,0)</f>
        <v>0</v>
      </c>
      <c r="G6" s="114">
        <f t="shared" ref="G6:G11" si="0">ROUND(B6+C6-E6-F6,0)</f>
        <v>0</v>
      </c>
      <c r="H6" s="120">
        <f>ROUND(SUM(B6,C6)-SUM(E6,F6)/2,0)</f>
        <v>0</v>
      </c>
      <c r="I6" s="116">
        <f>ROUND(H6*'Indices Técnicos'!$C$24,0)</f>
        <v>0</v>
      </c>
      <c r="J6" s="114">
        <f>G6+G9</f>
        <v>0</v>
      </c>
      <c r="K6" s="111">
        <f>Pecuária!D20</f>
        <v>0</v>
      </c>
      <c r="L6" s="199"/>
      <c r="M6" s="114">
        <f>ROUND((J6+K6)*'Indices Técnicos'!$C$9,0)</f>
        <v>0</v>
      </c>
      <c r="N6" s="119">
        <f>ROUND((J6+K6-M6)*Pecuária!D45,0)</f>
        <v>0</v>
      </c>
      <c r="O6" s="111">
        <f t="shared" ref="O6:O11" si="1">ROUND(J6+K6-M6-N6,0)</f>
        <v>0</v>
      </c>
      <c r="P6" s="129">
        <f>ROUND(SUM(J6,K6)-SUM(M6,N6)/2,0)</f>
        <v>0</v>
      </c>
      <c r="Q6" s="116">
        <f>ROUND(P6*'Indices Técnicos'!$C$24,0)</f>
        <v>0</v>
      </c>
    </row>
    <row r="7" spans="1:17" x14ac:dyDescent="0.25">
      <c r="A7" s="42" t="s">
        <v>349</v>
      </c>
      <c r="B7" s="118">
        <f>Pecuária!B7</f>
        <v>0</v>
      </c>
      <c r="C7" s="120">
        <f>Pecuária!C21+Pecuária!C7</f>
        <v>0</v>
      </c>
      <c r="D7" s="197"/>
      <c r="E7" s="114">
        <f>ROUND((B7+C7)*'Indices Técnicos'!$C$9,0)</f>
        <v>0</v>
      </c>
      <c r="F7" s="119">
        <f>ROUND((B7+C7-E7)*Pecuária!C46,0)</f>
        <v>0</v>
      </c>
      <c r="G7" s="114">
        <f t="shared" si="0"/>
        <v>0</v>
      </c>
      <c r="H7" s="120">
        <f>ROUND(SUM(B7,C7)-E7/2,0)</f>
        <v>0</v>
      </c>
      <c r="I7" s="116">
        <f>ROUND(H7*'Indices Técnicos'!$C$25,0)</f>
        <v>0</v>
      </c>
      <c r="J7" s="114">
        <f>G7+G8</f>
        <v>0</v>
      </c>
      <c r="K7" s="111">
        <f>Pecuária!D21</f>
        <v>0</v>
      </c>
      <c r="L7" s="199"/>
      <c r="M7" s="114">
        <f>ROUND((J7+K7)*'Indices Técnicos'!$C$9,0)</f>
        <v>0</v>
      </c>
      <c r="N7" s="119">
        <f>ROUND((J7+K7-M7)*Pecuária!D46,0)</f>
        <v>0</v>
      </c>
      <c r="O7" s="111">
        <f t="shared" si="1"/>
        <v>0</v>
      </c>
      <c r="P7" s="129">
        <f>ROUND(SUM(J7,K7)-M7/2,0)</f>
        <v>0</v>
      </c>
      <c r="Q7" s="116">
        <f>ROUND(P7*'Indices Técnicos'!$C$25,0)</f>
        <v>0</v>
      </c>
    </row>
    <row r="8" spans="1:17" x14ac:dyDescent="0.25">
      <c r="A8" s="42" t="s">
        <v>350</v>
      </c>
      <c r="B8" s="118">
        <f>Pecuária!B8</f>
        <v>0</v>
      </c>
      <c r="C8" s="120">
        <f>Pecuária!C22+Pecuária!C8</f>
        <v>0</v>
      </c>
      <c r="D8" s="197"/>
      <c r="E8" s="114">
        <f>ROUND((B8+C8)*'Indices Técnicos'!$C$8,0)</f>
        <v>0</v>
      </c>
      <c r="F8" s="119">
        <f>ROUND((B8+C8-E8)*Pecuária!C47,0)</f>
        <v>0</v>
      </c>
      <c r="G8" s="114">
        <f t="shared" si="0"/>
        <v>0</v>
      </c>
      <c r="H8" s="120">
        <f>ROUND(SUM(B8,C8)-E8/2,0)</f>
        <v>0</v>
      </c>
      <c r="I8" s="116">
        <f>ROUND(H8*'Indices Técnicos'!$C$26,0)</f>
        <v>0</v>
      </c>
      <c r="J8" s="114">
        <f>G10</f>
        <v>0</v>
      </c>
      <c r="K8" s="111">
        <f>Pecuária!D22</f>
        <v>0</v>
      </c>
      <c r="L8" s="199"/>
      <c r="M8" s="114">
        <f>ROUND((J8+K8)*'Indices Técnicos'!$C$8,0)</f>
        <v>0</v>
      </c>
      <c r="N8" s="119">
        <f>ROUND((J8+K8-M8)*Pecuária!D47,0)</f>
        <v>0</v>
      </c>
      <c r="O8" s="111">
        <f t="shared" si="1"/>
        <v>0</v>
      </c>
      <c r="P8" s="129">
        <f>ROUND(SUM(J8,K8)-M8/2,0)</f>
        <v>0</v>
      </c>
      <c r="Q8" s="116">
        <f>ROUND(P8*'Indices Técnicos'!$C$26,0)</f>
        <v>0</v>
      </c>
    </row>
    <row r="9" spans="1:17" x14ac:dyDescent="0.25">
      <c r="A9" s="42" t="s">
        <v>351</v>
      </c>
      <c r="B9" s="118">
        <f>Pecuária!B9</f>
        <v>0</v>
      </c>
      <c r="C9" s="120">
        <f>Pecuária!C23+Pecuária!C9</f>
        <v>0</v>
      </c>
      <c r="D9" s="197"/>
      <c r="E9" s="114">
        <f>ROUND((B9+C9)*'Indices Técnicos'!$C$8,0)</f>
        <v>0</v>
      </c>
      <c r="F9" s="119">
        <f>ROUND((B9+C9-E9)*Pecuária!C48,0)</f>
        <v>0</v>
      </c>
      <c r="G9" s="114">
        <f t="shared" si="0"/>
        <v>0</v>
      </c>
      <c r="H9" s="120">
        <f>ROUND(SUM(B9,C9)-E9/2,0)</f>
        <v>0</v>
      </c>
      <c r="I9" s="116">
        <f>ROUND(H9*'Indices Técnicos'!$C$27,0)</f>
        <v>0</v>
      </c>
      <c r="J9" s="114">
        <f>G11</f>
        <v>0</v>
      </c>
      <c r="K9" s="111">
        <f>Pecuária!D23</f>
        <v>0</v>
      </c>
      <c r="L9" s="199"/>
      <c r="M9" s="114">
        <f>ROUND((J9+K9)*'Indices Técnicos'!$C$8,0)</f>
        <v>0</v>
      </c>
      <c r="N9" s="119">
        <f>ROUND((J9+K9-M9)*Pecuária!D48,0)</f>
        <v>0</v>
      </c>
      <c r="O9" s="111">
        <f t="shared" si="1"/>
        <v>0</v>
      </c>
      <c r="P9" s="129">
        <f>ROUND(SUM(J9,K9)-M9/2,0)</f>
        <v>0</v>
      </c>
      <c r="Q9" s="116">
        <f>ROUND(P9*'Indices Técnicos'!$C$27,0)</f>
        <v>0</v>
      </c>
    </row>
    <row r="10" spans="1:17" x14ac:dyDescent="0.25">
      <c r="A10" s="42" t="s">
        <v>352</v>
      </c>
      <c r="B10" s="118">
        <f>Pecuária!B10</f>
        <v>0</v>
      </c>
      <c r="C10" s="120">
        <f>Pecuária!C24+Pecuária!C10</f>
        <v>0</v>
      </c>
      <c r="D10" s="197"/>
      <c r="E10" s="114">
        <f>ROUND((B10+C10)*'Indices Técnicos'!$C$7,0)</f>
        <v>0</v>
      </c>
      <c r="F10" s="119">
        <f>ROUND((B10+C10-E10)*Pecuária!C49,0)</f>
        <v>0</v>
      </c>
      <c r="G10" s="114">
        <f t="shared" si="0"/>
        <v>0</v>
      </c>
      <c r="H10" s="120">
        <f>ROUND(SUM(B10,C10)-E10/2,0)</f>
        <v>0</v>
      </c>
      <c r="I10" s="116">
        <f>ROUND(H10*'Indices Técnicos'!$C$28,0)</f>
        <v>0</v>
      </c>
      <c r="J10" s="114">
        <f>G12</f>
        <v>0</v>
      </c>
      <c r="K10" s="111">
        <f>Pecuária!D24</f>
        <v>0</v>
      </c>
      <c r="L10" s="199"/>
      <c r="M10" s="114">
        <f>ROUND((J10+K10)*'Indices Técnicos'!$C$7,0)</f>
        <v>0</v>
      </c>
      <c r="N10" s="119">
        <f>ROUND((J10+K10-M10)*Pecuária!D49,0)</f>
        <v>0</v>
      </c>
      <c r="O10" s="111">
        <f t="shared" si="1"/>
        <v>0</v>
      </c>
      <c r="P10" s="129">
        <f>ROUND(SUM(J10,K10)-M10/2,0)</f>
        <v>0</v>
      </c>
      <c r="Q10" s="116">
        <f>ROUND(P10*'Indices Técnicos'!$C$28,0)</f>
        <v>0</v>
      </c>
    </row>
    <row r="11" spans="1:17" x14ac:dyDescent="0.25">
      <c r="A11" s="42" t="s">
        <v>353</v>
      </c>
      <c r="B11" s="118">
        <f>Pecuária!B11</f>
        <v>0</v>
      </c>
      <c r="C11" s="120">
        <f>Pecuária!C25+Pecuária!C11</f>
        <v>0</v>
      </c>
      <c r="D11" s="197"/>
      <c r="E11" s="114">
        <f>ROUND((B11+C11)*'Indices Técnicos'!$C$7,0)</f>
        <v>0</v>
      </c>
      <c r="F11" s="119">
        <f>ROUND((B11+C11-E11)*Pecuária!C50,0)</f>
        <v>0</v>
      </c>
      <c r="G11" s="114">
        <f t="shared" si="0"/>
        <v>0</v>
      </c>
      <c r="H11" s="120">
        <f>ROUND(SUM(B11,C11)-E11/2,0)</f>
        <v>0</v>
      </c>
      <c r="I11" s="116">
        <f>ROUND(H11*'Indices Técnicos'!$C$29,0)</f>
        <v>0</v>
      </c>
      <c r="J11" s="114">
        <f>G13</f>
        <v>0</v>
      </c>
      <c r="K11" s="111">
        <f>Pecuária!D25</f>
        <v>0</v>
      </c>
      <c r="L11" s="199"/>
      <c r="M11" s="114">
        <f>ROUND((J11+K11)*'Indices Técnicos'!$C$7,0)</f>
        <v>0</v>
      </c>
      <c r="N11" s="119">
        <f>ROUND((J11+K11-M11)*Pecuária!D50,0)</f>
        <v>0</v>
      </c>
      <c r="O11" s="111">
        <f t="shared" si="1"/>
        <v>0</v>
      </c>
      <c r="P11" s="129">
        <f>ROUND(SUM(J11,K11)-M11/2,0)</f>
        <v>0</v>
      </c>
      <c r="Q11" s="116">
        <f>ROUND(P11*'Indices Técnicos'!$C$29,0)</f>
        <v>0</v>
      </c>
    </row>
    <row r="12" spans="1:17" x14ac:dyDescent="0.25">
      <c r="A12" s="42" t="s">
        <v>354</v>
      </c>
      <c r="B12" s="118">
        <f>Pecuária!B12</f>
        <v>0</v>
      </c>
      <c r="C12" s="120">
        <f>Pecuária!C26+Pecuária!C12</f>
        <v>0</v>
      </c>
      <c r="D12" s="122">
        <f>$B$6*'Indices Técnicos'!$C$5*50%+$C$6*'Indices Técnicos'!$C$5/2*50%</f>
        <v>0</v>
      </c>
      <c r="E12" s="114">
        <f>ROUND((B12+C12+D12)*'Indices Técnicos'!$C$6,0)</f>
        <v>0</v>
      </c>
      <c r="F12" s="119">
        <f>ROUND((B12+C12+D12-E12)*Pecuária!$C51,0)</f>
        <v>0</v>
      </c>
      <c r="G12" s="114">
        <f>ROUND(B12+C12+D12-E12-F12,0)</f>
        <v>0</v>
      </c>
      <c r="H12" s="114">
        <f>ROUND(SUM(B12,C12)+D12/2-E12/2,0)</f>
        <v>0</v>
      </c>
      <c r="I12" s="116">
        <f>ROUND(H12*'Indices Técnicos'!$C$30,0)</f>
        <v>0</v>
      </c>
      <c r="J12" s="197"/>
      <c r="K12" s="111">
        <f>Pecuária!D26</f>
        <v>0</v>
      </c>
      <c r="L12" s="122">
        <f>$J$6*'Indices Técnicos'!C5*50%+$K$6*'Indices Técnicos'!C5/2*50%</f>
        <v>0</v>
      </c>
      <c r="M12" s="114">
        <f>ROUND((J12+K12+L12)*'Indices Técnicos'!$C$6,0)</f>
        <v>0</v>
      </c>
      <c r="N12" s="119">
        <f>ROUND((J12+K12+L12-M12)*Pecuária!$D51,0)</f>
        <v>0</v>
      </c>
      <c r="O12" s="111">
        <f>ROUND(J12+K12+L12-M12-N12,0)</f>
        <v>0</v>
      </c>
      <c r="P12" s="133">
        <f>ROUND(SUM(J12,K12)+L12/2-M12/2,0)</f>
        <v>0</v>
      </c>
      <c r="Q12" s="116">
        <f>ROUND(P12*'Indices Técnicos'!$C$30,0)</f>
        <v>0</v>
      </c>
    </row>
    <row r="13" spans="1:17" x14ac:dyDescent="0.25">
      <c r="A13" s="42" t="s">
        <v>355</v>
      </c>
      <c r="B13" s="118">
        <f>Pecuária!B13</f>
        <v>0</v>
      </c>
      <c r="C13" s="120">
        <f>Pecuária!C27+Pecuária!C13</f>
        <v>0</v>
      </c>
      <c r="D13" s="122">
        <f>$B$6*'Indices Técnicos'!$C$5*50%+$C$6*'Indices Técnicos'!$C$5/2*50%</f>
        <v>0</v>
      </c>
      <c r="E13" s="124">
        <f>ROUND((B13+C13+D13)*'Indices Técnicos'!$C$6,0)</f>
        <v>0</v>
      </c>
      <c r="F13" s="553">
        <f>ROUND((B13+C13+D13-E13)*Pecuária!$C52,0)</f>
        <v>0</v>
      </c>
      <c r="G13" s="114">
        <f>ROUND(B13+C13+D13-E13-F13,0)</f>
        <v>0</v>
      </c>
      <c r="H13" s="114">
        <f>ROUND(SUM(B13,C13)+D13/2-E13/2,0)</f>
        <v>0</v>
      </c>
      <c r="I13" s="116">
        <f>ROUND(H13*'Indices Técnicos'!$C$31,0)</f>
        <v>0</v>
      </c>
      <c r="J13" s="200"/>
      <c r="K13" s="111">
        <f>Pecuária!D27</f>
        <v>0</v>
      </c>
      <c r="L13" s="122">
        <f>$J$6*'Indices Técnicos'!C5*50%+$K$6*'Indices Técnicos'!C5/2*50%</f>
        <v>0</v>
      </c>
      <c r="M13" s="124">
        <f>ROUND((J13+K13+L13)*'Indices Técnicos'!$C$6,0)</f>
        <v>0</v>
      </c>
      <c r="N13" s="125">
        <f>ROUND((J13+K13+L13-M13)*Pecuária!$D52,0)</f>
        <v>0</v>
      </c>
      <c r="O13" s="114">
        <f>ROUND(J13+K13+L13-M13-N13,0)</f>
        <v>0</v>
      </c>
      <c r="P13" s="114">
        <f>ROUND(SUM(J13,K13)+L13/2-M13/2,0)</f>
        <v>0</v>
      </c>
      <c r="Q13" s="116">
        <f>ROUND(P13*'Indices Técnicos'!$C$31,0)</f>
        <v>0</v>
      </c>
    </row>
    <row r="14" spans="1:17" x14ac:dyDescent="0.25">
      <c r="A14" s="106" t="s">
        <v>321</v>
      </c>
      <c r="B14" s="107">
        <f>SUM(B5:B13)</f>
        <v>0</v>
      </c>
      <c r="C14" s="107">
        <f>SUM(C5:C13)</f>
        <v>0</v>
      </c>
      <c r="D14" s="107"/>
      <c r="E14" s="108">
        <f>SUM(E5:E13)</f>
        <v>0</v>
      </c>
      <c r="F14" s="108">
        <f t="shared" ref="F14:K14" si="2">SUM(F5:F13)</f>
        <v>0</v>
      </c>
      <c r="G14" s="107">
        <f>SUM(G5:G13)</f>
        <v>0</v>
      </c>
      <c r="H14" s="107">
        <f>SUM(H5:H13)</f>
        <v>0</v>
      </c>
      <c r="I14" s="106">
        <f t="shared" si="2"/>
        <v>0</v>
      </c>
      <c r="J14" s="107">
        <f t="shared" si="2"/>
        <v>0</v>
      </c>
      <c r="K14" s="107">
        <f t="shared" si="2"/>
        <v>0</v>
      </c>
      <c r="L14" s="107">
        <f t="shared" ref="L14:Q14" si="3">SUM(L5:L13)</f>
        <v>0</v>
      </c>
      <c r="M14" s="107">
        <f t="shared" si="3"/>
        <v>0</v>
      </c>
      <c r="N14" s="107">
        <f t="shared" si="3"/>
        <v>0</v>
      </c>
      <c r="O14" s="107">
        <f t="shared" si="3"/>
        <v>0</v>
      </c>
      <c r="P14" s="130">
        <f t="shared" si="3"/>
        <v>0</v>
      </c>
      <c r="Q14" s="106">
        <f t="shared" si="3"/>
        <v>0</v>
      </c>
    </row>
    <row r="15" spans="1:17" x14ac:dyDescent="0.25">
      <c r="N15"/>
    </row>
    <row r="16" spans="1:17" ht="15.75" x14ac:dyDescent="0.25">
      <c r="A16" s="1215" t="s">
        <v>345</v>
      </c>
      <c r="B16" s="1152" t="s">
        <v>371</v>
      </c>
      <c r="C16" s="1153"/>
      <c r="D16" s="1153"/>
      <c r="E16" s="1153"/>
      <c r="F16" s="1153"/>
      <c r="G16" s="1153"/>
      <c r="H16" s="1153"/>
      <c r="I16" s="1169"/>
      <c r="J16" s="1152" t="s">
        <v>372</v>
      </c>
      <c r="K16" s="1153"/>
      <c r="L16" s="1153"/>
      <c r="M16" s="1153"/>
      <c r="N16" s="1153"/>
      <c r="O16" s="1153"/>
      <c r="P16" s="1153"/>
      <c r="Q16" s="1169"/>
    </row>
    <row r="17" spans="1:17" x14ac:dyDescent="0.25">
      <c r="A17" s="1216"/>
      <c r="B17" s="475" t="s">
        <v>420</v>
      </c>
      <c r="C17" s="475" t="s">
        <v>421</v>
      </c>
      <c r="D17" s="475" t="s">
        <v>422</v>
      </c>
      <c r="E17" s="475" t="s">
        <v>423</v>
      </c>
      <c r="F17" s="475" t="s">
        <v>424</v>
      </c>
      <c r="G17" s="475" t="s">
        <v>425</v>
      </c>
      <c r="H17" s="1212" t="s">
        <v>426</v>
      </c>
      <c r="I17" s="1213"/>
      <c r="J17" s="475" t="s">
        <v>420</v>
      </c>
      <c r="K17" s="475" t="s">
        <v>421</v>
      </c>
      <c r="L17" s="475" t="s">
        <v>422</v>
      </c>
      <c r="M17" s="475" t="s">
        <v>423</v>
      </c>
      <c r="N17" s="475" t="s">
        <v>424</v>
      </c>
      <c r="O17" s="475" t="s">
        <v>425</v>
      </c>
      <c r="P17" s="1214" t="s">
        <v>426</v>
      </c>
      <c r="Q17" s="1213"/>
    </row>
    <row r="18" spans="1:17" x14ac:dyDescent="0.25">
      <c r="A18" s="1217"/>
      <c r="B18" s="475" t="s">
        <v>427</v>
      </c>
      <c r="C18" s="475" t="s">
        <v>427</v>
      </c>
      <c r="D18" s="475" t="s">
        <v>427</v>
      </c>
      <c r="E18" s="475" t="s">
        <v>427</v>
      </c>
      <c r="F18" s="476" t="s">
        <v>427</v>
      </c>
      <c r="G18" s="475" t="s">
        <v>427</v>
      </c>
      <c r="H18" s="475" t="s">
        <v>427</v>
      </c>
      <c r="I18" s="475" t="s">
        <v>418</v>
      </c>
      <c r="J18" s="475" t="s">
        <v>427</v>
      </c>
      <c r="K18" s="475" t="s">
        <v>427</v>
      </c>
      <c r="L18" s="475" t="s">
        <v>427</v>
      </c>
      <c r="M18" s="475" t="s">
        <v>427</v>
      </c>
      <c r="N18" s="475" t="s">
        <v>427</v>
      </c>
      <c r="O18" s="475" t="s">
        <v>427</v>
      </c>
      <c r="P18" s="477" t="s">
        <v>427</v>
      </c>
      <c r="Q18" s="475" t="s">
        <v>418</v>
      </c>
    </row>
    <row r="19" spans="1:17" x14ac:dyDescent="0.25">
      <c r="A19" s="109" t="s">
        <v>347</v>
      </c>
      <c r="B19" s="110">
        <f>O5</f>
        <v>0</v>
      </c>
      <c r="C19" s="111">
        <f>Pecuária!$E19</f>
        <v>0</v>
      </c>
      <c r="D19" s="198"/>
      <c r="E19" s="112">
        <f>ROUND((B19+C19)*'Indices Técnicos'!$C$9,0)</f>
        <v>0</v>
      </c>
      <c r="F19" s="113">
        <f>ROUND((B19+C19-E19)*Pecuária!$E44,0)</f>
        <v>0</v>
      </c>
      <c r="G19" s="114">
        <f>ROUND(B19+C19-E19-F19,0)</f>
        <v>0</v>
      </c>
      <c r="H19" s="115">
        <f>ROUND(SUM(B19,C19)-SUM(E19,F19)/2,0)</f>
        <v>0</v>
      </c>
      <c r="I19" s="116">
        <f>ROUND(H19*'Indices Técnicos'!$C$23,0)</f>
        <v>0</v>
      </c>
      <c r="J19" s="110">
        <f>G19</f>
        <v>0</v>
      </c>
      <c r="K19" s="120">
        <f>Pecuária!$F19</f>
        <v>0</v>
      </c>
      <c r="L19" s="198"/>
      <c r="M19" s="112">
        <f>ROUND((J19+K19)*'Indices Técnicos'!$C$9,0)</f>
        <v>0</v>
      </c>
      <c r="N19" s="113">
        <f>ROUND((J19+K19-M19)*Pecuária!$F44,0)</f>
        <v>0</v>
      </c>
      <c r="O19" s="127">
        <f t="shared" ref="O19:O25" si="4">ROUND(J19+K19-M19-N19,0)</f>
        <v>0</v>
      </c>
      <c r="P19" s="128">
        <f>ROUND(SUM(J19,K19)-SUM(M19,N19)/2,0)</f>
        <v>0</v>
      </c>
      <c r="Q19" s="116">
        <f>ROUND(P19*'Indices Técnicos'!$C$23,0)</f>
        <v>0</v>
      </c>
    </row>
    <row r="20" spans="1:17" x14ac:dyDescent="0.25">
      <c r="A20" s="117" t="s">
        <v>348</v>
      </c>
      <c r="B20" s="118">
        <f>O6+O9</f>
        <v>0</v>
      </c>
      <c r="C20" s="111">
        <f>Pecuária!$E20</f>
        <v>0</v>
      </c>
      <c r="D20" s="199"/>
      <c r="E20" s="114">
        <f>ROUND((B20+C20)*'Indices Técnicos'!$C$9,0)</f>
        <v>0</v>
      </c>
      <c r="F20" s="119">
        <f>ROUND((B20+C20-E20)*Pecuária!$E45,0)</f>
        <v>0</v>
      </c>
      <c r="G20" s="114">
        <f t="shared" ref="G20:G25" si="5">ROUND(B20+C20-E20-F20,0)</f>
        <v>0</v>
      </c>
      <c r="H20" s="120">
        <f>ROUND(SUM(B20,C20)-SUM(E20,F20)/2,0)</f>
        <v>0</v>
      </c>
      <c r="I20" s="116">
        <f>ROUND(H20*'Indices Técnicos'!$C$24,0)</f>
        <v>0</v>
      </c>
      <c r="J20" s="118">
        <f>G20+G23</f>
        <v>0</v>
      </c>
      <c r="K20" s="120">
        <f>Pecuária!$F20</f>
        <v>0</v>
      </c>
      <c r="L20" s="199"/>
      <c r="M20" s="114">
        <f>ROUND((J20+K20)*'Indices Técnicos'!$C$9,0)</f>
        <v>0</v>
      </c>
      <c r="N20" s="119">
        <f>ROUND((J20+K20-M20)*Pecuária!$F45,0)</f>
        <v>0</v>
      </c>
      <c r="O20" s="111">
        <f>ROUND(J20+K20-M20-N20,0)</f>
        <v>0</v>
      </c>
      <c r="P20" s="129">
        <f>ROUND(SUM(J20,K20)-SUM(M20,N20)/2,0)</f>
        <v>0</v>
      </c>
      <c r="Q20" s="116">
        <f>ROUND(P20*'Indices Técnicos'!$C$24,0)</f>
        <v>0</v>
      </c>
    </row>
    <row r="21" spans="1:17" x14ac:dyDescent="0.25">
      <c r="A21" s="121" t="s">
        <v>349</v>
      </c>
      <c r="B21" s="118">
        <f>O7+O8</f>
        <v>0</v>
      </c>
      <c r="C21" s="111">
        <f>Pecuária!$E21</f>
        <v>0</v>
      </c>
      <c r="D21" s="199"/>
      <c r="E21" s="114">
        <f>ROUND((B21+C21)*'Indices Técnicos'!$C$9,0)</f>
        <v>0</v>
      </c>
      <c r="F21" s="119">
        <f>ROUND((B21+C21-E21)*Pecuária!$E46,0)</f>
        <v>0</v>
      </c>
      <c r="G21" s="114">
        <f t="shared" si="5"/>
        <v>0</v>
      </c>
      <c r="H21" s="120">
        <f>ROUND(SUM(B21,C21)-E21/2,0)</f>
        <v>0</v>
      </c>
      <c r="I21" s="116">
        <f>ROUND(H21*'Indices Técnicos'!$C$25,0)</f>
        <v>0</v>
      </c>
      <c r="J21" s="118">
        <f>G21+G22</f>
        <v>0</v>
      </c>
      <c r="K21" s="120">
        <f>Pecuária!$F21</f>
        <v>0</v>
      </c>
      <c r="L21" s="199"/>
      <c r="M21" s="114">
        <f>ROUND((J21+K21)*'Indices Técnicos'!$C$9,0)</f>
        <v>0</v>
      </c>
      <c r="N21" s="119">
        <f>ROUND((J21+K21-M21)*Pecuária!$F46,0)</f>
        <v>0</v>
      </c>
      <c r="O21" s="111">
        <f t="shared" si="4"/>
        <v>0</v>
      </c>
      <c r="P21" s="129">
        <f>ROUND(SUM(J21,K21)-M21/2,0)</f>
        <v>0</v>
      </c>
      <c r="Q21" s="116">
        <f>ROUND(P21*'Indices Técnicos'!$C$25,0)</f>
        <v>0</v>
      </c>
    </row>
    <row r="22" spans="1:17" x14ac:dyDescent="0.25">
      <c r="A22" s="117" t="s">
        <v>350</v>
      </c>
      <c r="B22" s="118">
        <f>O10</f>
        <v>0</v>
      </c>
      <c r="C22" s="111">
        <f>Pecuária!$E22</f>
        <v>0</v>
      </c>
      <c r="D22" s="199"/>
      <c r="E22" s="114">
        <f>ROUND((B22+C22)*'Indices Técnicos'!$C$8,0)</f>
        <v>0</v>
      </c>
      <c r="F22" s="119">
        <f>ROUND((B22+C22-E22)*Pecuária!$E47,0)</f>
        <v>0</v>
      </c>
      <c r="G22" s="114">
        <f t="shared" si="5"/>
        <v>0</v>
      </c>
      <c r="H22" s="120">
        <f>ROUND(SUM(B22,C22)-E22/2,0)</f>
        <v>0</v>
      </c>
      <c r="I22" s="116">
        <f>ROUND(H22*'Indices Técnicos'!$C$26,0)</f>
        <v>0</v>
      </c>
      <c r="J22" s="118">
        <f>G24</f>
        <v>0</v>
      </c>
      <c r="K22" s="120">
        <f>Pecuária!$F22</f>
        <v>0</v>
      </c>
      <c r="L22" s="199"/>
      <c r="M22" s="114">
        <f>ROUND((J22+K22)*'Indices Técnicos'!$C$8,0)</f>
        <v>0</v>
      </c>
      <c r="N22" s="119">
        <f>ROUND((J22+K22-M22)*Pecuária!$F47,0)</f>
        <v>0</v>
      </c>
      <c r="O22" s="111">
        <f t="shared" si="4"/>
        <v>0</v>
      </c>
      <c r="P22" s="129">
        <f>ROUND(SUM(J22,K22)-M22/2,0)</f>
        <v>0</v>
      </c>
      <c r="Q22" s="116">
        <f>ROUND(P22*'Indices Técnicos'!$C$26,0)</f>
        <v>0</v>
      </c>
    </row>
    <row r="23" spans="1:17" x14ac:dyDescent="0.25">
      <c r="A23" s="117" t="s">
        <v>351</v>
      </c>
      <c r="B23" s="118">
        <f>O11</f>
        <v>0</v>
      </c>
      <c r="C23" s="111">
        <f>Pecuária!$E23</f>
        <v>0</v>
      </c>
      <c r="D23" s="199"/>
      <c r="E23" s="114">
        <f>ROUND((B23+C23)*'Indices Técnicos'!$C$8,0)</f>
        <v>0</v>
      </c>
      <c r="F23" s="119">
        <f>ROUND((B23+C23-E23)*Pecuária!$E48,0)</f>
        <v>0</v>
      </c>
      <c r="G23" s="114">
        <f t="shared" si="5"/>
        <v>0</v>
      </c>
      <c r="H23" s="120">
        <f>ROUND(SUM(B23,C23)-E23/2,0)</f>
        <v>0</v>
      </c>
      <c r="I23" s="116">
        <f>ROUND(H23*'Indices Técnicos'!$C$27,0)</f>
        <v>0</v>
      </c>
      <c r="J23" s="118">
        <f>G25</f>
        <v>0</v>
      </c>
      <c r="K23" s="120">
        <f>Pecuária!$F23</f>
        <v>0</v>
      </c>
      <c r="L23" s="199"/>
      <c r="M23" s="114">
        <f>ROUND((J23+K23)*'Indices Técnicos'!$C$8,0)</f>
        <v>0</v>
      </c>
      <c r="N23" s="119">
        <f>ROUND((J23+K23-M23)*Pecuária!$F48,0)</f>
        <v>0</v>
      </c>
      <c r="O23" s="111">
        <f t="shared" si="4"/>
        <v>0</v>
      </c>
      <c r="P23" s="129">
        <f>ROUND(SUM(J23,K23)-M23/2,0)</f>
        <v>0</v>
      </c>
      <c r="Q23" s="116">
        <f>ROUND(P23*'Indices Técnicos'!$C$27,0)</f>
        <v>0</v>
      </c>
    </row>
    <row r="24" spans="1:17" x14ac:dyDescent="0.25">
      <c r="A24" s="117" t="s">
        <v>352</v>
      </c>
      <c r="B24" s="118">
        <f>O12</f>
        <v>0</v>
      </c>
      <c r="C24" s="111">
        <f>Pecuária!$E24</f>
        <v>0</v>
      </c>
      <c r="D24" s="199"/>
      <c r="E24" s="114">
        <f>ROUND((B24+C24)*'Indices Técnicos'!$C$7,0)</f>
        <v>0</v>
      </c>
      <c r="F24" s="119">
        <f>ROUND((B24+C24-E24)*Pecuária!$E49,0)</f>
        <v>0</v>
      </c>
      <c r="G24" s="114">
        <f t="shared" si="5"/>
        <v>0</v>
      </c>
      <c r="H24" s="120">
        <f>ROUND(SUM(B24,C24)-E24/2,0)</f>
        <v>0</v>
      </c>
      <c r="I24" s="116">
        <f>ROUND(H24*'Indices Técnicos'!$C$28,0)</f>
        <v>0</v>
      </c>
      <c r="J24" s="118">
        <f>G26</f>
        <v>0</v>
      </c>
      <c r="K24" s="120">
        <f>Pecuária!$F24</f>
        <v>0</v>
      </c>
      <c r="L24" s="199"/>
      <c r="M24" s="114">
        <f>ROUND((J24+K24)*'Indices Técnicos'!$C$7,0)</f>
        <v>0</v>
      </c>
      <c r="N24" s="119">
        <f>ROUND((J24+K24-M24)*Pecuária!$F49,0)</f>
        <v>0</v>
      </c>
      <c r="O24" s="111">
        <f t="shared" si="4"/>
        <v>0</v>
      </c>
      <c r="P24" s="129">
        <f>ROUND(SUM(J24,K24)-M24/2,0)</f>
        <v>0</v>
      </c>
      <c r="Q24" s="116">
        <f>ROUND(P24*'Indices Técnicos'!$C$28,0)</f>
        <v>0</v>
      </c>
    </row>
    <row r="25" spans="1:17" x14ac:dyDescent="0.25">
      <c r="A25" s="117" t="s">
        <v>353</v>
      </c>
      <c r="B25" s="118">
        <f>O13</f>
        <v>0</v>
      </c>
      <c r="C25" s="111">
        <f>Pecuária!$E25</f>
        <v>0</v>
      </c>
      <c r="D25" s="199"/>
      <c r="E25" s="114">
        <f>ROUND((B25+C25)*'Indices Técnicos'!$C$7,0)</f>
        <v>0</v>
      </c>
      <c r="F25" s="119">
        <f>ROUND((B25+C25-E25)*Pecuária!$E50,0)</f>
        <v>0</v>
      </c>
      <c r="G25" s="114">
        <f t="shared" si="5"/>
        <v>0</v>
      </c>
      <c r="H25" s="120">
        <f>ROUND(SUM(B25,C25)-E25/2,0)</f>
        <v>0</v>
      </c>
      <c r="I25" s="116">
        <f>ROUND(H25*'Indices Técnicos'!$C$29,0)</f>
        <v>0</v>
      </c>
      <c r="J25" s="118">
        <f>G27</f>
        <v>0</v>
      </c>
      <c r="K25" s="120">
        <f>Pecuária!$F25</f>
        <v>0</v>
      </c>
      <c r="L25" s="199"/>
      <c r="M25" s="114">
        <f>ROUND((J25+K25)*'Indices Técnicos'!$C$7,0)</f>
        <v>0</v>
      </c>
      <c r="N25" s="119">
        <f>ROUND((J25+K25-M25)*Pecuária!$F50,0)</f>
        <v>0</v>
      </c>
      <c r="O25" s="111">
        <f t="shared" si="4"/>
        <v>0</v>
      </c>
      <c r="P25" s="129">
        <f>ROUND(SUM(J25,K25)-M25/2,0)</f>
        <v>0</v>
      </c>
      <c r="Q25" s="116">
        <f>ROUND(P25*'Indices Técnicos'!$C$29,0)</f>
        <v>0</v>
      </c>
    </row>
    <row r="26" spans="1:17" x14ac:dyDescent="0.25">
      <c r="A26" s="117" t="s">
        <v>354</v>
      </c>
      <c r="B26" s="201"/>
      <c r="C26" s="111">
        <f>Pecuária!$E26</f>
        <v>0</v>
      </c>
      <c r="D26" s="122">
        <f>$B$20*'Indices Técnicos'!C5*50%+$C$20*'Indices Técnicos'!C5/2*50%</f>
        <v>0</v>
      </c>
      <c r="E26" s="114">
        <f>ROUND((B26+C26+D26)*'Indices Técnicos'!$C$6,0)</f>
        <v>0</v>
      </c>
      <c r="F26" s="119">
        <f>ROUND((B26+C26+D26-E26)*Pecuária!$E51,0)</f>
        <v>0</v>
      </c>
      <c r="G26" s="114">
        <f>ROUND(B26+C26+D26-E26-F26,0)</f>
        <v>0</v>
      </c>
      <c r="H26" s="114">
        <f>ROUND(SUM(B26,C26)+D26/2-E26/2,0)</f>
        <v>0</v>
      </c>
      <c r="I26" s="116">
        <f>ROUND(H26*'Indices Técnicos'!$C$30,0)</f>
        <v>0</v>
      </c>
      <c r="J26" s="201"/>
      <c r="K26" s="120">
        <f>Pecuária!$F26</f>
        <v>0</v>
      </c>
      <c r="L26" s="122">
        <f>$J$20*'Indices Técnicos'!C5*50%+$K$20*'Indices Técnicos'!C5/2*50%</f>
        <v>0</v>
      </c>
      <c r="M26" s="114">
        <f>ROUND((J26+K26+L26)*'Indices Técnicos'!$C$6,0)</f>
        <v>0</v>
      </c>
      <c r="N26" s="119">
        <f>ROUND((J26+K26+L26-M26)*Pecuária!$F51,0)</f>
        <v>0</v>
      </c>
      <c r="O26" s="111">
        <f>ROUND(J26+K26+L26-M26-N26,0)</f>
        <v>0</v>
      </c>
      <c r="P26" s="133">
        <f>ROUND(SUM(J26,K26)+L26/2-M26/2,0)</f>
        <v>0</v>
      </c>
      <c r="Q26" s="116">
        <f>ROUND(P26*'Indices Técnicos'!$C$30,0)</f>
        <v>0</v>
      </c>
    </row>
    <row r="27" spans="1:17" x14ac:dyDescent="0.25">
      <c r="A27" s="123" t="s">
        <v>355</v>
      </c>
      <c r="B27" s="202"/>
      <c r="C27" s="111">
        <f>Pecuária!$E27</f>
        <v>0</v>
      </c>
      <c r="D27" s="122">
        <f>$B$20*'Indices Técnicos'!C5*50%+$C$20*'Indices Técnicos'!C5/2*50%</f>
        <v>0</v>
      </c>
      <c r="E27" s="124">
        <f>ROUND((B27+C27+D27)*'Indices Técnicos'!$C$6,0)</f>
        <v>0</v>
      </c>
      <c r="F27" s="125">
        <f>ROUND((B27+C27+D27-E27)*Pecuária!$E52,0)</f>
        <v>0</v>
      </c>
      <c r="G27" s="114">
        <f>ROUND(B27+C27+D27-E27-F27,0)</f>
        <v>0</v>
      </c>
      <c r="H27" s="114">
        <f>ROUND(SUM(B27,C27)+D27/2-E27/2,0)</f>
        <v>0</v>
      </c>
      <c r="I27" s="116">
        <f>ROUND(H27*'Indices Técnicos'!$C$31,0)</f>
        <v>0</v>
      </c>
      <c r="J27" s="202"/>
      <c r="K27" s="120">
        <f>Pecuária!$F27</f>
        <v>0</v>
      </c>
      <c r="L27" s="122">
        <f>$J$20*'Indices Técnicos'!C5*50%+$K$20*'Indices Técnicos'!C5/2*50%</f>
        <v>0</v>
      </c>
      <c r="M27" s="124">
        <f>ROUND((J27+K27+L27)*'Indices Técnicos'!$C$6,0)</f>
        <v>0</v>
      </c>
      <c r="N27" s="125">
        <f>ROUND((J27+K27+L27-M27)*Pecuária!$F52,0)</f>
        <v>0</v>
      </c>
      <c r="O27" s="114">
        <f>ROUND(J27+K27+L27-M27-N27,0)</f>
        <v>0</v>
      </c>
      <c r="P27" s="114">
        <f>ROUND(SUM(J27,K27)+L27/2-M27/2,0)</f>
        <v>0</v>
      </c>
      <c r="Q27" s="116">
        <f>ROUND(P27*'Indices Técnicos'!$C$31,0)</f>
        <v>0</v>
      </c>
    </row>
    <row r="28" spans="1:17" x14ac:dyDescent="0.25">
      <c r="A28" s="106" t="s">
        <v>321</v>
      </c>
      <c r="B28" s="107">
        <f t="shared" ref="B28:Q28" si="6">SUM(B19:B27)</f>
        <v>0</v>
      </c>
      <c r="C28" s="107">
        <f t="shared" si="6"/>
        <v>0</v>
      </c>
      <c r="D28" s="107">
        <f>SUM(D19:D27)</f>
        <v>0</v>
      </c>
      <c r="E28" s="107">
        <f t="shared" si="6"/>
        <v>0</v>
      </c>
      <c r="F28" s="107">
        <f t="shared" si="6"/>
        <v>0</v>
      </c>
      <c r="G28" s="107">
        <f t="shared" si="6"/>
        <v>0</v>
      </c>
      <c r="H28" s="107">
        <f t="shared" si="6"/>
        <v>0</v>
      </c>
      <c r="I28" s="106">
        <f t="shared" si="6"/>
        <v>0</v>
      </c>
      <c r="J28" s="107">
        <f t="shared" si="6"/>
        <v>0</v>
      </c>
      <c r="K28" s="107">
        <f t="shared" si="6"/>
        <v>0</v>
      </c>
      <c r="L28" s="107">
        <f t="shared" si="6"/>
        <v>0</v>
      </c>
      <c r="M28" s="107">
        <f t="shared" si="6"/>
        <v>0</v>
      </c>
      <c r="N28" s="107">
        <f t="shared" si="6"/>
        <v>0</v>
      </c>
      <c r="O28" s="107">
        <f t="shared" si="6"/>
        <v>0</v>
      </c>
      <c r="P28" s="130">
        <f t="shared" si="6"/>
        <v>0</v>
      </c>
      <c r="Q28" s="106">
        <f t="shared" si="6"/>
        <v>0</v>
      </c>
    </row>
    <row r="29" spans="1:17" x14ac:dyDescent="0.25">
      <c r="N29"/>
    </row>
    <row r="30" spans="1:17" ht="15.75" x14ac:dyDescent="0.25">
      <c r="A30" s="1215" t="s">
        <v>345</v>
      </c>
      <c r="B30" s="1152" t="s">
        <v>373</v>
      </c>
      <c r="C30" s="1153"/>
      <c r="D30" s="1153"/>
      <c r="E30" s="1153"/>
      <c r="F30" s="1153"/>
      <c r="G30" s="1153"/>
      <c r="H30" s="1153"/>
      <c r="I30" s="1169"/>
      <c r="J30" s="1152" t="s">
        <v>374</v>
      </c>
      <c r="K30" s="1153"/>
      <c r="L30" s="1153"/>
      <c r="M30" s="1153"/>
      <c r="N30" s="1153"/>
      <c r="O30" s="1153"/>
      <c r="P30" s="1153"/>
      <c r="Q30" s="1169"/>
    </row>
    <row r="31" spans="1:17" x14ac:dyDescent="0.25">
      <c r="A31" s="1216"/>
      <c r="B31" s="475" t="s">
        <v>420</v>
      </c>
      <c r="C31" s="475" t="s">
        <v>421</v>
      </c>
      <c r="D31" s="475" t="s">
        <v>422</v>
      </c>
      <c r="E31" s="475" t="s">
        <v>423</v>
      </c>
      <c r="F31" s="475" t="s">
        <v>424</v>
      </c>
      <c r="G31" s="475" t="s">
        <v>425</v>
      </c>
      <c r="H31" s="1212" t="s">
        <v>426</v>
      </c>
      <c r="I31" s="1213"/>
      <c r="J31" s="475" t="s">
        <v>420</v>
      </c>
      <c r="K31" s="475" t="s">
        <v>421</v>
      </c>
      <c r="L31" s="475" t="s">
        <v>422</v>
      </c>
      <c r="M31" s="475" t="s">
        <v>423</v>
      </c>
      <c r="N31" s="475" t="s">
        <v>424</v>
      </c>
      <c r="O31" s="475" t="s">
        <v>425</v>
      </c>
      <c r="P31" s="1214" t="s">
        <v>426</v>
      </c>
      <c r="Q31" s="1213"/>
    </row>
    <row r="32" spans="1:17" x14ac:dyDescent="0.25">
      <c r="A32" s="1217"/>
      <c r="B32" s="475" t="s">
        <v>427</v>
      </c>
      <c r="C32" s="476" t="s">
        <v>427</v>
      </c>
      <c r="D32" s="475" t="s">
        <v>427</v>
      </c>
      <c r="E32" s="475" t="s">
        <v>427</v>
      </c>
      <c r="F32" s="476" t="s">
        <v>427</v>
      </c>
      <c r="G32" s="475" t="s">
        <v>427</v>
      </c>
      <c r="H32" s="475" t="s">
        <v>427</v>
      </c>
      <c r="I32" s="475" t="s">
        <v>418</v>
      </c>
      <c r="J32" s="475" t="s">
        <v>427</v>
      </c>
      <c r="K32" s="476" t="s">
        <v>427</v>
      </c>
      <c r="L32" s="475" t="s">
        <v>427</v>
      </c>
      <c r="M32" s="475" t="s">
        <v>427</v>
      </c>
      <c r="N32" s="475" t="s">
        <v>427</v>
      </c>
      <c r="O32" s="475" t="s">
        <v>427</v>
      </c>
      <c r="P32" s="477" t="s">
        <v>427</v>
      </c>
      <c r="Q32" s="475" t="s">
        <v>418</v>
      </c>
    </row>
    <row r="33" spans="1:17" x14ac:dyDescent="0.25">
      <c r="A33" s="109" t="s">
        <v>347</v>
      </c>
      <c r="B33" s="110">
        <f>O19</f>
        <v>0</v>
      </c>
      <c r="C33" s="115">
        <f>Pecuária!$G19</f>
        <v>0</v>
      </c>
      <c r="D33" s="198"/>
      <c r="E33" s="112">
        <f>ROUND((B33+C33)*'Indices Técnicos'!$C$9,0)</f>
        <v>0</v>
      </c>
      <c r="F33" s="113">
        <f>ROUND((B33+C33-E33)*Pecuária!$G44,0)</f>
        <v>0</v>
      </c>
      <c r="G33" s="114">
        <f>ROUND(B33+C33-E33-F33,0)</f>
        <v>0</v>
      </c>
      <c r="H33" s="115">
        <f>ROUND(SUM(B33,C33)-SUM(E33,F33)/2,0)</f>
        <v>0</v>
      </c>
      <c r="I33" s="116">
        <f>ROUND(H33*'Indices Técnicos'!$C$23,0)</f>
        <v>0</v>
      </c>
      <c r="J33" s="110">
        <f>G33</f>
        <v>0</v>
      </c>
      <c r="K33" s="115">
        <f>Pecuária!$G19</f>
        <v>0</v>
      </c>
      <c r="L33" s="198"/>
      <c r="M33" s="112">
        <f>ROUND((J33+K33)*'Indices Técnicos'!$C$9,0)</f>
        <v>0</v>
      </c>
      <c r="N33" s="113">
        <f>ROUND((J33+K33-M33)*Pecuária!G44,0)</f>
        <v>0</v>
      </c>
      <c r="O33" s="127">
        <f>ROUND(J33+K33-M33-N33,0)</f>
        <v>0</v>
      </c>
      <c r="P33" s="128">
        <f>ROUND(SUM(J33,K33)-SUM(M33,N33)/2,0)</f>
        <v>0</v>
      </c>
      <c r="Q33" s="116">
        <f>ROUND(P33*'Indices Técnicos'!$C$23,0)</f>
        <v>0</v>
      </c>
    </row>
    <row r="34" spans="1:17" x14ac:dyDescent="0.25">
      <c r="A34" s="117" t="s">
        <v>348</v>
      </c>
      <c r="B34" s="118">
        <f>O20+O23</f>
        <v>0</v>
      </c>
      <c r="C34" s="120">
        <f>Pecuária!$G20</f>
        <v>0</v>
      </c>
      <c r="D34" s="199"/>
      <c r="E34" s="114">
        <f>ROUND((B34+C34)*'Indices Técnicos'!$C$9,0)</f>
        <v>0</v>
      </c>
      <c r="F34" s="119">
        <f>ROUND((B34+C34-E34)*Pecuária!$G45,0)</f>
        <v>0</v>
      </c>
      <c r="G34" s="114">
        <f t="shared" ref="G34:G39" si="7">ROUND(B34+C34-E34-F34,0)</f>
        <v>0</v>
      </c>
      <c r="H34" s="120">
        <f>ROUND(SUM(B34,C34)-SUM(E34,F34)/2,0)</f>
        <v>0</v>
      </c>
      <c r="I34" s="116">
        <f>ROUND(H34*'Indices Técnicos'!$C$24,0)</f>
        <v>0</v>
      </c>
      <c r="J34" s="118">
        <f>G34+G37</f>
        <v>0</v>
      </c>
      <c r="K34" s="120">
        <f>Pecuária!$G20</f>
        <v>0</v>
      </c>
      <c r="L34" s="199"/>
      <c r="M34" s="114">
        <f>ROUND((J34+K34)*'Indices Técnicos'!$C$9,0)</f>
        <v>0</v>
      </c>
      <c r="N34" s="119">
        <f>ROUND((J34+K34-M34)*Pecuária!G45,0)</f>
        <v>0</v>
      </c>
      <c r="O34" s="111">
        <f t="shared" ref="O34:O39" si="8">ROUND(J34+K34-M34-N34,0)</f>
        <v>0</v>
      </c>
      <c r="P34" s="129">
        <f>ROUND(SUM(J34,K34)-SUM(M34,N34)/2,0)</f>
        <v>0</v>
      </c>
      <c r="Q34" s="116">
        <f>ROUND(P34*'Indices Técnicos'!$C$24,0)</f>
        <v>0</v>
      </c>
    </row>
    <row r="35" spans="1:17" x14ac:dyDescent="0.25">
      <c r="A35" s="121" t="s">
        <v>349</v>
      </c>
      <c r="B35" s="118">
        <f>O21+O22</f>
        <v>0</v>
      </c>
      <c r="C35" s="120">
        <f>Pecuária!$G21</f>
        <v>0</v>
      </c>
      <c r="D35" s="199"/>
      <c r="E35" s="114">
        <f>ROUND((B35+C35)*'Indices Técnicos'!$C$9,0)</f>
        <v>0</v>
      </c>
      <c r="F35" s="119">
        <f>ROUND((B35+C35-E35)*Pecuária!$G46,0)</f>
        <v>0</v>
      </c>
      <c r="G35" s="114">
        <f t="shared" si="7"/>
        <v>0</v>
      </c>
      <c r="H35" s="120">
        <f>ROUND(SUM(B35,C35)-E35/2,0)</f>
        <v>0</v>
      </c>
      <c r="I35" s="116">
        <f>ROUND(H35*'Indices Técnicos'!$C$25,0)</f>
        <v>0</v>
      </c>
      <c r="J35" s="118">
        <f>G35+G36</f>
        <v>0</v>
      </c>
      <c r="K35" s="120">
        <f>Pecuária!$G21</f>
        <v>0</v>
      </c>
      <c r="L35" s="199"/>
      <c r="M35" s="114">
        <f>ROUND((J35+K35)*'Indices Técnicos'!$C$9,0)</f>
        <v>0</v>
      </c>
      <c r="N35" s="119">
        <f>ROUND((J35+K35-M35)*Pecuária!G46,0)</f>
        <v>0</v>
      </c>
      <c r="O35" s="111">
        <f t="shared" si="8"/>
        <v>0</v>
      </c>
      <c r="P35" s="129">
        <f>ROUND(SUM(J35,K35)-M35/2,0)</f>
        <v>0</v>
      </c>
      <c r="Q35" s="116">
        <f>ROUND(P35*'Indices Técnicos'!$C$25,0)</f>
        <v>0</v>
      </c>
    </row>
    <row r="36" spans="1:17" x14ac:dyDescent="0.25">
      <c r="A36" s="117" t="s">
        <v>350</v>
      </c>
      <c r="B36" s="118">
        <f>O24</f>
        <v>0</v>
      </c>
      <c r="C36" s="120">
        <f>Pecuária!$G22</f>
        <v>0</v>
      </c>
      <c r="D36" s="199"/>
      <c r="E36" s="114">
        <f>ROUND((B36+C36)*'Indices Técnicos'!$C$8,0)</f>
        <v>0</v>
      </c>
      <c r="F36" s="119">
        <f>ROUND((B36+C36-E36)*Pecuária!$G47,0)</f>
        <v>0</v>
      </c>
      <c r="G36" s="114">
        <f t="shared" si="7"/>
        <v>0</v>
      </c>
      <c r="H36" s="120">
        <f>ROUND(SUM(B36,C36)-E36/2,0)</f>
        <v>0</v>
      </c>
      <c r="I36" s="116">
        <f>ROUND(H36*'Indices Técnicos'!$C$26,0)</f>
        <v>0</v>
      </c>
      <c r="J36" s="118">
        <f>G38</f>
        <v>0</v>
      </c>
      <c r="K36" s="120">
        <f>Pecuária!$G22</f>
        <v>0</v>
      </c>
      <c r="L36" s="199"/>
      <c r="M36" s="114">
        <f>ROUND((J36+K36)*'Indices Técnicos'!$C$8,0)</f>
        <v>0</v>
      </c>
      <c r="N36" s="119">
        <f>ROUND((J36+K36-M36)*Pecuária!G47,0)</f>
        <v>0</v>
      </c>
      <c r="O36" s="111">
        <f t="shared" si="8"/>
        <v>0</v>
      </c>
      <c r="P36" s="129">
        <f>ROUND(SUM(J36,K36)-M36/2,0)</f>
        <v>0</v>
      </c>
      <c r="Q36" s="116">
        <f>ROUND(P36*'Indices Técnicos'!$C$26,0)</f>
        <v>0</v>
      </c>
    </row>
    <row r="37" spans="1:17" x14ac:dyDescent="0.25">
      <c r="A37" s="117" t="s">
        <v>351</v>
      </c>
      <c r="B37" s="118">
        <f>O25</f>
        <v>0</v>
      </c>
      <c r="C37" s="120">
        <f>Pecuária!$G23</f>
        <v>0</v>
      </c>
      <c r="D37" s="199"/>
      <c r="E37" s="114">
        <f>ROUND((B37+C37)*'Indices Técnicos'!$C$8,0)</f>
        <v>0</v>
      </c>
      <c r="F37" s="119">
        <f>ROUND((B37+C37-E37)*Pecuária!$G48,0)</f>
        <v>0</v>
      </c>
      <c r="G37" s="114">
        <f t="shared" si="7"/>
        <v>0</v>
      </c>
      <c r="H37" s="120">
        <f>ROUND(SUM(B37,C37)-E37/2,0)</f>
        <v>0</v>
      </c>
      <c r="I37" s="116">
        <f>ROUND(H37*'Indices Técnicos'!$C$27,0)</f>
        <v>0</v>
      </c>
      <c r="J37" s="118">
        <f>G39</f>
        <v>0</v>
      </c>
      <c r="K37" s="120">
        <f>Pecuária!$G23</f>
        <v>0</v>
      </c>
      <c r="L37" s="199"/>
      <c r="M37" s="114">
        <f>ROUND((J37+K37)*'Indices Técnicos'!$C$8,0)</f>
        <v>0</v>
      </c>
      <c r="N37" s="119">
        <f>ROUND((J37+K37-M37)*Pecuária!G48,0)</f>
        <v>0</v>
      </c>
      <c r="O37" s="111">
        <f>ROUND(J37+K37-M37-N37,0)</f>
        <v>0</v>
      </c>
      <c r="P37" s="129">
        <f>ROUND(SUM(J37,K37)-M37/2,0)</f>
        <v>0</v>
      </c>
      <c r="Q37" s="116">
        <f>ROUND(P37*'Indices Técnicos'!$C$27,0)</f>
        <v>0</v>
      </c>
    </row>
    <row r="38" spans="1:17" x14ac:dyDescent="0.25">
      <c r="A38" s="117" t="s">
        <v>352</v>
      </c>
      <c r="B38" s="118">
        <f>O26</f>
        <v>0</v>
      </c>
      <c r="C38" s="120">
        <f>Pecuária!$G24</f>
        <v>0</v>
      </c>
      <c r="D38" s="199"/>
      <c r="E38" s="114">
        <f>ROUND((B38+C38)*'Indices Técnicos'!$C$7,0)</f>
        <v>0</v>
      </c>
      <c r="F38" s="119">
        <f>ROUND((B38+C38-E38)*Pecuária!$G49,0)</f>
        <v>0</v>
      </c>
      <c r="G38" s="114">
        <f t="shared" si="7"/>
        <v>0</v>
      </c>
      <c r="H38" s="120">
        <f>ROUND(SUM(B38,C38)-E38/2,0)</f>
        <v>0</v>
      </c>
      <c r="I38" s="116">
        <f>ROUND(H38*'Indices Técnicos'!$C$28,0)</f>
        <v>0</v>
      </c>
      <c r="J38" s="118">
        <f>G40</f>
        <v>0</v>
      </c>
      <c r="K38" s="120">
        <f>Pecuária!$G24</f>
        <v>0</v>
      </c>
      <c r="L38" s="199"/>
      <c r="M38" s="114">
        <f>ROUND((J38+K38)*'Indices Técnicos'!$C$7,0)</f>
        <v>0</v>
      </c>
      <c r="N38" s="119">
        <f>ROUND((J38+K38-M38)*Pecuária!G49,0)</f>
        <v>0</v>
      </c>
      <c r="O38" s="111">
        <f t="shared" si="8"/>
        <v>0</v>
      </c>
      <c r="P38" s="129">
        <f>ROUND(SUM(J38,K38)-M38/2,0)</f>
        <v>0</v>
      </c>
      <c r="Q38" s="116">
        <f>ROUND(P38*'Indices Técnicos'!$C$28,0)</f>
        <v>0</v>
      </c>
    </row>
    <row r="39" spans="1:17" x14ac:dyDescent="0.25">
      <c r="A39" s="117" t="s">
        <v>353</v>
      </c>
      <c r="B39" s="118">
        <f>O27</f>
        <v>0</v>
      </c>
      <c r="C39" s="120">
        <f>Pecuária!$G25</f>
        <v>0</v>
      </c>
      <c r="D39" s="199"/>
      <c r="E39" s="114">
        <f>ROUND((B39+C39)*'Indices Técnicos'!$C$7,0)</f>
        <v>0</v>
      </c>
      <c r="F39" s="119">
        <f>ROUND((B39+C39-E39)*Pecuária!$G50,0)</f>
        <v>0</v>
      </c>
      <c r="G39" s="114">
        <f t="shared" si="7"/>
        <v>0</v>
      </c>
      <c r="H39" s="120">
        <f>ROUND(SUM(B39,C39)-E39/2,0)</f>
        <v>0</v>
      </c>
      <c r="I39" s="116">
        <f>ROUND(H39*'Indices Técnicos'!$C$29,0)</f>
        <v>0</v>
      </c>
      <c r="J39" s="118">
        <f>G41</f>
        <v>0</v>
      </c>
      <c r="K39" s="120">
        <f>Pecuária!$G25</f>
        <v>0</v>
      </c>
      <c r="L39" s="199"/>
      <c r="M39" s="114">
        <f>ROUND((J39+K39)*'Indices Técnicos'!$C$7,0)</f>
        <v>0</v>
      </c>
      <c r="N39" s="119">
        <f>ROUND((J39+K39-M39)*Pecuária!G50,0)</f>
        <v>0</v>
      </c>
      <c r="O39" s="111">
        <f t="shared" si="8"/>
        <v>0</v>
      </c>
      <c r="P39" s="129">
        <f>ROUND(SUM(J39,K39)-M39/2,0)</f>
        <v>0</v>
      </c>
      <c r="Q39" s="116">
        <f>ROUND(P39*'Indices Técnicos'!$C$29,0)</f>
        <v>0</v>
      </c>
    </row>
    <row r="40" spans="1:17" x14ac:dyDescent="0.25">
      <c r="A40" s="117" t="s">
        <v>354</v>
      </c>
      <c r="B40" s="201"/>
      <c r="C40" s="120">
        <f>Pecuária!$G26</f>
        <v>0</v>
      </c>
      <c r="D40" s="122">
        <f>$B$34*'Indices Técnicos'!C5*50%+$C$34*'Indices Técnicos'!C5/2*50%</f>
        <v>0</v>
      </c>
      <c r="E40" s="114">
        <f>ROUND((B40+C40+D40)*'Indices Técnicos'!$C$6,0)</f>
        <v>0</v>
      </c>
      <c r="F40" s="119">
        <f>ROUND((B40+C40+D40-E40)*Pecuária!$G51,0)</f>
        <v>0</v>
      </c>
      <c r="G40" s="114">
        <f>ROUND(B40+C40+D40-E40-F40,0)</f>
        <v>0</v>
      </c>
      <c r="H40" s="114">
        <f>ROUND(SUM(B40,C40)+D40/2-E40/2,0)</f>
        <v>0</v>
      </c>
      <c r="I40" s="116">
        <f>ROUND(H40*'Indices Técnicos'!$C$30,0)</f>
        <v>0</v>
      </c>
      <c r="J40" s="201"/>
      <c r="K40" s="120">
        <f>Pecuária!$G26</f>
        <v>0</v>
      </c>
      <c r="L40" s="122">
        <f>$J$34*'Indices Técnicos'!C5*50%+$K$34*'Indices Técnicos'!C5/2*50%</f>
        <v>0</v>
      </c>
      <c r="M40" s="114">
        <f>ROUND((J40+K40+L40)*'Indices Técnicos'!$C$6,0)</f>
        <v>0</v>
      </c>
      <c r="N40" s="119">
        <f>ROUND((J40+K40+L40-M40)*Pecuária!$G51,0)</f>
        <v>0</v>
      </c>
      <c r="O40" s="111">
        <f>ROUND(J40+K40+L40-M40-N40,0)</f>
        <v>0</v>
      </c>
      <c r="P40" s="133">
        <f>ROUND(SUM(J40,K40)+L40/2-M40/2,0)</f>
        <v>0</v>
      </c>
      <c r="Q40" s="116">
        <f>ROUND(P40*'Indices Técnicos'!$C$30,0)</f>
        <v>0</v>
      </c>
    </row>
    <row r="41" spans="1:17" x14ac:dyDescent="0.25">
      <c r="A41" s="123" t="s">
        <v>355</v>
      </c>
      <c r="B41" s="202"/>
      <c r="C41" s="108">
        <f>Pecuária!$G27</f>
        <v>0</v>
      </c>
      <c r="D41" s="122">
        <f>$B$34*'Indices Técnicos'!C5*50%+$C$34*'Indices Técnicos'!C5/2*50%</f>
        <v>0</v>
      </c>
      <c r="E41" s="124">
        <f>ROUND((B41+C41+D41)*'Indices Técnicos'!$C$6,0)</f>
        <v>0</v>
      </c>
      <c r="F41" s="125">
        <f>ROUND((B41+C41+D41-E41)*Pecuária!$G52,0)</f>
        <v>0</v>
      </c>
      <c r="G41" s="114">
        <f>ROUND(B41+C41+D41-E41-F41,0)</f>
        <v>0</v>
      </c>
      <c r="H41" s="114">
        <f>ROUND(SUM(B41,C41)+D41/2-E41/2,0)</f>
        <v>0</v>
      </c>
      <c r="I41" s="116">
        <f>ROUND(H41*'Indices Técnicos'!$C$31,0)</f>
        <v>0</v>
      </c>
      <c r="J41" s="202"/>
      <c r="K41" s="108">
        <f>Pecuária!$G27</f>
        <v>0</v>
      </c>
      <c r="L41" s="122">
        <f>$J$34*'Indices Técnicos'!C5*50%+$K$34*'Indices Técnicos'!C5/2*50%</f>
        <v>0</v>
      </c>
      <c r="M41" s="124">
        <f>ROUND((J41+K41+L41)*'Indices Técnicos'!$C$6,0)</f>
        <v>0</v>
      </c>
      <c r="N41" s="125">
        <f>ROUND((J41+K41+L41-M41)*Pecuária!$G52,0)</f>
        <v>0</v>
      </c>
      <c r="O41" s="111">
        <f>ROUND(J41+K41+L41-M41-N41,0)</f>
        <v>0</v>
      </c>
      <c r="P41" s="133">
        <f>ROUND(SUM(J41,K41)+L41/2-M41/2,0)</f>
        <v>0</v>
      </c>
      <c r="Q41" s="116">
        <f>ROUND(P41*'Indices Técnicos'!$C$31,0)</f>
        <v>0</v>
      </c>
    </row>
    <row r="42" spans="1:17" x14ac:dyDescent="0.25">
      <c r="A42" s="106" t="s">
        <v>321</v>
      </c>
      <c r="B42" s="107">
        <f>SUM(B33:B41)</f>
        <v>0</v>
      </c>
      <c r="C42" s="108">
        <f>SUM(C33:C41)</f>
        <v>0</v>
      </c>
      <c r="D42" s="107"/>
      <c r="E42" s="108">
        <f t="shared" ref="E42:Q42" si="9">SUM(E33:E41)</f>
        <v>0</v>
      </c>
      <c r="F42" s="108">
        <f t="shared" si="9"/>
        <v>0</v>
      </c>
      <c r="G42" s="107">
        <f t="shared" si="9"/>
        <v>0</v>
      </c>
      <c r="H42" s="107">
        <f t="shared" si="9"/>
        <v>0</v>
      </c>
      <c r="I42" s="106">
        <f t="shared" si="9"/>
        <v>0</v>
      </c>
      <c r="J42" s="107">
        <f t="shared" si="9"/>
        <v>0</v>
      </c>
      <c r="K42" s="108">
        <f t="shared" si="9"/>
        <v>0</v>
      </c>
      <c r="L42" s="107">
        <f t="shared" si="9"/>
        <v>0</v>
      </c>
      <c r="M42" s="108">
        <f t="shared" si="9"/>
        <v>0</v>
      </c>
      <c r="N42" s="108">
        <f t="shared" si="9"/>
        <v>0</v>
      </c>
      <c r="O42" s="107">
        <f t="shared" si="9"/>
        <v>0</v>
      </c>
      <c r="P42" s="130">
        <f t="shared" si="9"/>
        <v>0</v>
      </c>
      <c r="Q42" s="106">
        <f t="shared" si="9"/>
        <v>0</v>
      </c>
    </row>
    <row r="43" spans="1:17" x14ac:dyDescent="0.25">
      <c r="N43"/>
    </row>
    <row r="44" spans="1:17" ht="15.75" x14ac:dyDescent="0.25">
      <c r="A44" s="1215" t="s">
        <v>345</v>
      </c>
      <c r="B44" s="1152" t="s">
        <v>375</v>
      </c>
      <c r="C44" s="1153"/>
      <c r="D44" s="1153"/>
      <c r="E44" s="1153"/>
      <c r="F44" s="1153"/>
      <c r="G44" s="1153"/>
      <c r="H44" s="1153"/>
      <c r="I44" s="1169"/>
      <c r="J44" s="1152" t="s">
        <v>376</v>
      </c>
      <c r="K44" s="1153"/>
      <c r="L44" s="1153"/>
      <c r="M44" s="1153"/>
      <c r="N44" s="1153"/>
      <c r="O44" s="1153"/>
      <c r="P44" s="1153"/>
      <c r="Q44" s="1169"/>
    </row>
    <row r="45" spans="1:17" x14ac:dyDescent="0.25">
      <c r="A45" s="1216"/>
      <c r="B45" s="475" t="s">
        <v>420</v>
      </c>
      <c r="C45" s="475" t="s">
        <v>421</v>
      </c>
      <c r="D45" s="475" t="s">
        <v>422</v>
      </c>
      <c r="E45" s="475" t="s">
        <v>423</v>
      </c>
      <c r="F45" s="475" t="s">
        <v>424</v>
      </c>
      <c r="G45" s="475" t="s">
        <v>425</v>
      </c>
      <c r="H45" s="1212" t="s">
        <v>426</v>
      </c>
      <c r="I45" s="1213"/>
      <c r="J45" s="475" t="s">
        <v>420</v>
      </c>
      <c r="K45" s="475" t="s">
        <v>421</v>
      </c>
      <c r="L45" s="475" t="s">
        <v>422</v>
      </c>
      <c r="M45" s="475" t="s">
        <v>423</v>
      </c>
      <c r="N45" s="475" t="s">
        <v>424</v>
      </c>
      <c r="O45" s="475" t="s">
        <v>425</v>
      </c>
      <c r="P45" s="1214" t="s">
        <v>426</v>
      </c>
      <c r="Q45" s="1213"/>
    </row>
    <row r="46" spans="1:17" x14ac:dyDescent="0.25">
      <c r="A46" s="1217"/>
      <c r="B46" s="475" t="s">
        <v>427</v>
      </c>
      <c r="C46" s="476" t="s">
        <v>427</v>
      </c>
      <c r="D46" s="475" t="s">
        <v>427</v>
      </c>
      <c r="E46" s="475" t="s">
        <v>427</v>
      </c>
      <c r="F46" s="475" t="s">
        <v>427</v>
      </c>
      <c r="G46" s="475" t="s">
        <v>427</v>
      </c>
      <c r="H46" s="475" t="s">
        <v>427</v>
      </c>
      <c r="I46" s="475" t="s">
        <v>418</v>
      </c>
      <c r="J46" s="475" t="s">
        <v>427</v>
      </c>
      <c r="K46" s="476" t="s">
        <v>427</v>
      </c>
      <c r="L46" s="475" t="s">
        <v>427</v>
      </c>
      <c r="M46" s="475" t="s">
        <v>427</v>
      </c>
      <c r="N46" s="475" t="s">
        <v>427</v>
      </c>
      <c r="O46" s="475" t="s">
        <v>427</v>
      </c>
      <c r="P46" s="477" t="s">
        <v>427</v>
      </c>
      <c r="Q46" s="475" t="s">
        <v>418</v>
      </c>
    </row>
    <row r="47" spans="1:17" x14ac:dyDescent="0.25">
      <c r="A47" s="109" t="s">
        <v>347</v>
      </c>
      <c r="B47" s="110">
        <f>O33</f>
        <v>0</v>
      </c>
      <c r="C47" s="115">
        <f>Pecuária!$G19</f>
        <v>0</v>
      </c>
      <c r="D47" s="198"/>
      <c r="E47" s="112">
        <f>ROUND((B47+C47)*'Indices Técnicos'!$C$9,0)</f>
        <v>0</v>
      </c>
      <c r="F47" s="113">
        <f>ROUND((B47+C47-E47)*Pecuária!$G44,0)</f>
        <v>0</v>
      </c>
      <c r="G47" s="114">
        <f>ROUND(B47+C47-E47-F47,0)</f>
        <v>0</v>
      </c>
      <c r="H47" s="115">
        <f>ROUND(SUM(B47,C47)-SUM(E47,F47)/2,0)</f>
        <v>0</v>
      </c>
      <c r="I47" s="116">
        <f>ROUND(H47*'Indices Técnicos'!$C$23,0)</f>
        <v>0</v>
      </c>
      <c r="J47" s="110">
        <f>G47</f>
        <v>0</v>
      </c>
      <c r="K47" s="115">
        <f>Pecuária!$G19</f>
        <v>0</v>
      </c>
      <c r="L47" s="198"/>
      <c r="M47" s="112">
        <f>ROUND((J47+K47)*'Indices Técnicos'!$C$9,0)</f>
        <v>0</v>
      </c>
      <c r="N47" s="113">
        <f>ROUND((J47+K47-M47)*Pecuária!$G44,0)</f>
        <v>0</v>
      </c>
      <c r="O47" s="127">
        <f t="shared" ref="O47:O53" si="10">ROUND(J47+K47-M47-N47,0)</f>
        <v>0</v>
      </c>
      <c r="P47" s="128">
        <f>ROUND(SUM(J47,K47)-SUM(M47,N47)/2,0)</f>
        <v>0</v>
      </c>
      <c r="Q47" s="116">
        <f>ROUND(P47*'Indices Técnicos'!$C$23,0)</f>
        <v>0</v>
      </c>
    </row>
    <row r="48" spans="1:17" x14ac:dyDescent="0.25">
      <c r="A48" s="117" t="s">
        <v>348</v>
      </c>
      <c r="B48" s="118">
        <f>O34+O37</f>
        <v>0</v>
      </c>
      <c r="C48" s="120">
        <f>Pecuária!$G20</f>
        <v>0</v>
      </c>
      <c r="D48" s="199"/>
      <c r="E48" s="114">
        <f>ROUND((B48+C48)*'Indices Técnicos'!$C$9,0)</f>
        <v>0</v>
      </c>
      <c r="F48" s="119">
        <f>ROUND((B48+C48-E48)*Pecuária!$G45,0)</f>
        <v>0</v>
      </c>
      <c r="G48" s="114">
        <f t="shared" ref="G48:G53" si="11">ROUND(B48+C48-E48-F48,0)</f>
        <v>0</v>
      </c>
      <c r="H48" s="120">
        <f>ROUND(SUM(B48,C48)-SUM(E48,F48)/2,0)</f>
        <v>0</v>
      </c>
      <c r="I48" s="116">
        <f>ROUND(H48*'Indices Técnicos'!$C$24,0)</f>
        <v>0</v>
      </c>
      <c r="J48" s="118">
        <f>G48+G51</f>
        <v>0</v>
      </c>
      <c r="K48" s="120">
        <f>Pecuária!$G20</f>
        <v>0</v>
      </c>
      <c r="L48" s="199"/>
      <c r="M48" s="114">
        <f>ROUND((J48+K48)*'Indices Técnicos'!$C$9,0)</f>
        <v>0</v>
      </c>
      <c r="N48" s="119">
        <f>ROUND((J48+K48-M48)*Pecuária!$G45,0)</f>
        <v>0</v>
      </c>
      <c r="O48" s="111">
        <f t="shared" si="10"/>
        <v>0</v>
      </c>
      <c r="P48" s="129">
        <f>ROUND(SUM(J48,K48)-SUM(M48,N48)/2,0)</f>
        <v>0</v>
      </c>
      <c r="Q48" s="116">
        <f>ROUND(P48*'Indices Técnicos'!$C$24,0)</f>
        <v>0</v>
      </c>
    </row>
    <row r="49" spans="1:17" x14ac:dyDescent="0.25">
      <c r="A49" s="121" t="s">
        <v>349</v>
      </c>
      <c r="B49" s="118">
        <f>O35+O36</f>
        <v>0</v>
      </c>
      <c r="C49" s="120">
        <f>Pecuária!$G21</f>
        <v>0</v>
      </c>
      <c r="D49" s="199"/>
      <c r="E49" s="114">
        <f>ROUND((B49+C49)*'Indices Técnicos'!$C$9,0)</f>
        <v>0</v>
      </c>
      <c r="F49" s="119">
        <f>ROUND((B49+C49-E49)*Pecuária!$G46,0)</f>
        <v>0</v>
      </c>
      <c r="G49" s="114">
        <f t="shared" si="11"/>
        <v>0</v>
      </c>
      <c r="H49" s="120">
        <f>ROUND(SUM(B49,C49)-E49/2,0)</f>
        <v>0</v>
      </c>
      <c r="I49" s="116">
        <f>ROUND(H49*'Indices Técnicos'!$C$25,0)</f>
        <v>0</v>
      </c>
      <c r="J49" s="118">
        <f>G49+G50</f>
        <v>0</v>
      </c>
      <c r="K49" s="120">
        <f>Pecuária!$G21</f>
        <v>0</v>
      </c>
      <c r="L49" s="199"/>
      <c r="M49" s="114">
        <f>ROUND((J49+K49)*'Indices Técnicos'!$C$9,0)</f>
        <v>0</v>
      </c>
      <c r="N49" s="119">
        <f>ROUND((J49+K49-M49)*Pecuária!$G46,0)</f>
        <v>0</v>
      </c>
      <c r="O49" s="111">
        <f t="shared" si="10"/>
        <v>0</v>
      </c>
      <c r="P49" s="129">
        <f>ROUND(SUM(J49,K49)-M49/2,0)</f>
        <v>0</v>
      </c>
      <c r="Q49" s="116">
        <f>ROUND(P49*'Indices Técnicos'!$C$25,0)</f>
        <v>0</v>
      </c>
    </row>
    <row r="50" spans="1:17" x14ac:dyDescent="0.25">
      <c r="A50" s="117" t="s">
        <v>350</v>
      </c>
      <c r="B50" s="118">
        <f>O38</f>
        <v>0</v>
      </c>
      <c r="C50" s="120">
        <f>Pecuária!$G22</f>
        <v>0</v>
      </c>
      <c r="D50" s="199"/>
      <c r="E50" s="114">
        <f>ROUND((B50+C50)*'Indices Técnicos'!$C$8,0)</f>
        <v>0</v>
      </c>
      <c r="F50" s="119">
        <f>ROUND((B50+C50-E50)*Pecuária!$G47,0)</f>
        <v>0</v>
      </c>
      <c r="G50" s="114">
        <f t="shared" si="11"/>
        <v>0</v>
      </c>
      <c r="H50" s="120">
        <f>ROUND(SUM(B50,C50)-E50/2,0)</f>
        <v>0</v>
      </c>
      <c r="I50" s="116">
        <f>ROUND(H50*'Indices Técnicos'!$C$26,0)</f>
        <v>0</v>
      </c>
      <c r="J50" s="118">
        <f>G52</f>
        <v>0</v>
      </c>
      <c r="K50" s="120">
        <f>Pecuária!$G22</f>
        <v>0</v>
      </c>
      <c r="L50" s="199"/>
      <c r="M50" s="114">
        <f>ROUND((J50+K50)*'Indices Técnicos'!$C$8,0)</f>
        <v>0</v>
      </c>
      <c r="N50" s="119">
        <f>ROUND((J50+K50-M50)*Pecuária!$G47,0)</f>
        <v>0</v>
      </c>
      <c r="O50" s="111">
        <f t="shared" si="10"/>
        <v>0</v>
      </c>
      <c r="P50" s="129">
        <f>ROUND(SUM(J50,K50)-M50/2,0)</f>
        <v>0</v>
      </c>
      <c r="Q50" s="116">
        <f>ROUND(P50*'Indices Técnicos'!$C$26,0)</f>
        <v>0</v>
      </c>
    </row>
    <row r="51" spans="1:17" x14ac:dyDescent="0.25">
      <c r="A51" s="117" t="s">
        <v>351</v>
      </c>
      <c r="B51" s="118">
        <f>O39</f>
        <v>0</v>
      </c>
      <c r="C51" s="120">
        <f>Pecuária!$G23</f>
        <v>0</v>
      </c>
      <c r="D51" s="199"/>
      <c r="E51" s="114">
        <f>ROUND((B51+C51)*'Indices Técnicos'!$C$8,0)</f>
        <v>0</v>
      </c>
      <c r="F51" s="119">
        <f>ROUND((B51+C51-E51)*Pecuária!$G48,0)</f>
        <v>0</v>
      </c>
      <c r="G51" s="114">
        <f t="shared" si="11"/>
        <v>0</v>
      </c>
      <c r="H51" s="120">
        <f>ROUND(SUM(B51,C51)-E51/2,0)</f>
        <v>0</v>
      </c>
      <c r="I51" s="116">
        <f>ROUND(H51*'Indices Técnicos'!$C$27,0)</f>
        <v>0</v>
      </c>
      <c r="J51" s="118">
        <f>G53</f>
        <v>0</v>
      </c>
      <c r="K51" s="120">
        <f>Pecuária!$G23</f>
        <v>0</v>
      </c>
      <c r="L51" s="199"/>
      <c r="M51" s="114">
        <f>ROUND((J51+K51)*'Indices Técnicos'!$C$8,0)</f>
        <v>0</v>
      </c>
      <c r="N51" s="119">
        <f>ROUND((J51+K51-M51)*Pecuária!$G48,0)</f>
        <v>0</v>
      </c>
      <c r="O51" s="111">
        <f t="shared" si="10"/>
        <v>0</v>
      </c>
      <c r="P51" s="129">
        <f>ROUND(SUM(J51,K51)-M51/2,0)</f>
        <v>0</v>
      </c>
      <c r="Q51" s="116">
        <f>ROUND(P51*'Indices Técnicos'!$C$27,0)</f>
        <v>0</v>
      </c>
    </row>
    <row r="52" spans="1:17" x14ac:dyDescent="0.25">
      <c r="A52" s="117" t="s">
        <v>352</v>
      </c>
      <c r="B52" s="118">
        <f>O40</f>
        <v>0</v>
      </c>
      <c r="C52" s="120">
        <f>Pecuária!$G24</f>
        <v>0</v>
      </c>
      <c r="D52" s="199"/>
      <c r="E52" s="114">
        <f>ROUND((B52+C52)*'Indices Técnicos'!$C$7,0)</f>
        <v>0</v>
      </c>
      <c r="F52" s="119">
        <f>ROUND((B52+C52-E52)*Pecuária!$G49,0)</f>
        <v>0</v>
      </c>
      <c r="G52" s="114">
        <f t="shared" si="11"/>
        <v>0</v>
      </c>
      <c r="H52" s="120">
        <f>ROUND(SUM(B52,C52)-E52/2,0)</f>
        <v>0</v>
      </c>
      <c r="I52" s="116">
        <f>ROUND(H52*'Indices Técnicos'!$C$28,0)</f>
        <v>0</v>
      </c>
      <c r="J52" s="118">
        <f>G54</f>
        <v>0</v>
      </c>
      <c r="K52" s="120">
        <f>Pecuária!$G24</f>
        <v>0</v>
      </c>
      <c r="L52" s="199"/>
      <c r="M52" s="114">
        <f>ROUND((J52+K52)*'Indices Técnicos'!$C$7,0)</f>
        <v>0</v>
      </c>
      <c r="N52" s="119">
        <f>ROUND((J52+K52-M52)*Pecuária!$G49,0)</f>
        <v>0</v>
      </c>
      <c r="O52" s="111">
        <f t="shared" si="10"/>
        <v>0</v>
      </c>
      <c r="P52" s="129">
        <f>ROUND(SUM(J52,K52)-M52/2,0)</f>
        <v>0</v>
      </c>
      <c r="Q52" s="116">
        <f>ROUND(P52*'Indices Técnicos'!$C$28,0)</f>
        <v>0</v>
      </c>
    </row>
    <row r="53" spans="1:17" x14ac:dyDescent="0.25">
      <c r="A53" s="117" t="s">
        <v>353</v>
      </c>
      <c r="B53" s="118">
        <f>O41</f>
        <v>0</v>
      </c>
      <c r="C53" s="120">
        <f>Pecuária!$G25</f>
        <v>0</v>
      </c>
      <c r="D53" s="199"/>
      <c r="E53" s="114">
        <f>ROUND((B53+C53)*'Indices Técnicos'!$C$7,0)</f>
        <v>0</v>
      </c>
      <c r="F53" s="119">
        <f>ROUND((B53+C53-E53)*Pecuária!$G50,0)</f>
        <v>0</v>
      </c>
      <c r="G53" s="114">
        <f t="shared" si="11"/>
        <v>0</v>
      </c>
      <c r="H53" s="120">
        <f>ROUND(SUM(B53,C53)-E53/2,0)</f>
        <v>0</v>
      </c>
      <c r="I53" s="116">
        <f>ROUND(H53*'Indices Técnicos'!$C$29,0)</f>
        <v>0</v>
      </c>
      <c r="J53" s="118">
        <f>G55</f>
        <v>0</v>
      </c>
      <c r="K53" s="120">
        <f>Pecuária!$G25</f>
        <v>0</v>
      </c>
      <c r="L53" s="199"/>
      <c r="M53" s="114">
        <f>ROUND((J53+K53)*'Indices Técnicos'!$C$7,0)</f>
        <v>0</v>
      </c>
      <c r="N53" s="119">
        <f>ROUND((J53+K53-M53)*Pecuária!$G50,0)</f>
        <v>0</v>
      </c>
      <c r="O53" s="111">
        <f t="shared" si="10"/>
        <v>0</v>
      </c>
      <c r="P53" s="129">
        <f>ROUND(SUM(J53,K53)-M53/2,0)</f>
        <v>0</v>
      </c>
      <c r="Q53" s="116">
        <f>ROUND(P53*'Indices Técnicos'!$C$29,0)</f>
        <v>0</v>
      </c>
    </row>
    <row r="54" spans="1:17" x14ac:dyDescent="0.25">
      <c r="A54" s="117" t="s">
        <v>354</v>
      </c>
      <c r="B54" s="201"/>
      <c r="C54" s="120">
        <f>Pecuária!$G26</f>
        <v>0</v>
      </c>
      <c r="D54" s="122">
        <f>$B$48*'Indices Técnicos'!C5*50%+$C$48*'Indices Técnicos'!C5/2*50%</f>
        <v>0</v>
      </c>
      <c r="E54" s="114">
        <f>ROUND((B54+C54+D54)*'Indices Técnicos'!$C$6,0)</f>
        <v>0</v>
      </c>
      <c r="F54" s="119">
        <f>ROUND((B54+C54+D54-E54)*Pecuária!$G51,0)</f>
        <v>0</v>
      </c>
      <c r="G54" s="114">
        <f>ROUND(B54+C54+D54-E54-F54,0)</f>
        <v>0</v>
      </c>
      <c r="H54" s="114">
        <f>ROUND(SUM(B54,C54)+D54/2-E54/2,0)</f>
        <v>0</v>
      </c>
      <c r="I54" s="116">
        <f>ROUND(H54*'Indices Técnicos'!$C$30,0)</f>
        <v>0</v>
      </c>
      <c r="J54" s="201"/>
      <c r="K54" s="120">
        <f>Pecuária!$G26</f>
        <v>0</v>
      </c>
      <c r="L54" s="122">
        <f>$J$48*'Indices Técnicos'!C5*50%+$K$48*'Indices Técnicos'!C5/2*50%</f>
        <v>0</v>
      </c>
      <c r="M54" s="114">
        <f>ROUND((J54+K54+L54)*'Indices Técnicos'!$C$6,0)</f>
        <v>0</v>
      </c>
      <c r="N54" s="119">
        <f>ROUND((J54+K54+L54-M54)*Pecuária!$G51,0)</f>
        <v>0</v>
      </c>
      <c r="O54" s="111">
        <f>ROUND(J54+K54+L54-M54-N54,0)</f>
        <v>0</v>
      </c>
      <c r="P54" s="133">
        <f>ROUND(SUM(J54,K54)+L54/2-M54/2,0)</f>
        <v>0</v>
      </c>
      <c r="Q54" s="116">
        <f>ROUND(P54*'Indices Técnicos'!$C$30,0)</f>
        <v>0</v>
      </c>
    </row>
    <row r="55" spans="1:17" x14ac:dyDescent="0.25">
      <c r="A55" s="123" t="s">
        <v>355</v>
      </c>
      <c r="B55" s="202"/>
      <c r="C55" s="108">
        <f>Pecuária!$G27</f>
        <v>0</v>
      </c>
      <c r="D55" s="122">
        <f>$B$48*'Indices Técnicos'!C5*50%+$C$48*'Indices Técnicos'!C5/2*50%</f>
        <v>0</v>
      </c>
      <c r="E55" s="124">
        <f>ROUND((B55+C55+D55)*'Indices Técnicos'!$C$6,0)</f>
        <v>0</v>
      </c>
      <c r="F55" s="125">
        <f>ROUND((B55+C55+D55-E55)*Pecuária!$G52,0)</f>
        <v>0</v>
      </c>
      <c r="G55" s="114">
        <f>ROUND(B55+C55+D55-E55-F55,0)</f>
        <v>0</v>
      </c>
      <c r="H55" s="114">
        <f>ROUND(SUM(B55,C55)+D55/2-E55/2,0)</f>
        <v>0</v>
      </c>
      <c r="I55" s="116">
        <f>ROUND(H55*'Indices Técnicos'!$C$31,0)</f>
        <v>0</v>
      </c>
      <c r="J55" s="202"/>
      <c r="K55" s="108">
        <f>Pecuária!$G27</f>
        <v>0</v>
      </c>
      <c r="L55" s="122">
        <f>$J$48*'Indices Técnicos'!C5*50%+$K$48*'Indices Técnicos'!C5/2*50%</f>
        <v>0</v>
      </c>
      <c r="M55" s="124">
        <f>ROUND((J55+K55+L55)*'Indices Técnicos'!$C$6,0)</f>
        <v>0</v>
      </c>
      <c r="N55" s="125">
        <f>ROUND((J55+K55+L55-M55)*Pecuária!$G52,0)</f>
        <v>0</v>
      </c>
      <c r="O55" s="114">
        <f>ROUND(J55+K55+L55-M55-N55,0)</f>
        <v>0</v>
      </c>
      <c r="P55" s="114">
        <f>ROUND(SUM(J55,K55)+L55/2-M55/2,0)</f>
        <v>0</v>
      </c>
      <c r="Q55" s="116">
        <f>ROUND(P55*'Indices Técnicos'!$C$31,0)</f>
        <v>0</v>
      </c>
    </row>
    <row r="56" spans="1:17" x14ac:dyDescent="0.25">
      <c r="A56" s="106" t="s">
        <v>321</v>
      </c>
      <c r="B56" s="107">
        <f>SUM(B47:B55)</f>
        <v>0</v>
      </c>
      <c r="C56" s="108">
        <f>SUM(C47:C55)</f>
        <v>0</v>
      </c>
      <c r="D56" s="107"/>
      <c r="E56" s="108">
        <f>SUM(E47:E55)</f>
        <v>0</v>
      </c>
      <c r="F56" s="108">
        <f>SUM(F47:F55)</f>
        <v>0</v>
      </c>
      <c r="G56" s="107">
        <f t="shared" ref="G56:L56" si="12">SUM(G47:G55)</f>
        <v>0</v>
      </c>
      <c r="H56" s="107">
        <f t="shared" si="12"/>
        <v>0</v>
      </c>
      <c r="I56" s="106">
        <f t="shared" si="12"/>
        <v>0</v>
      </c>
      <c r="J56" s="107">
        <f t="shared" si="12"/>
        <v>0</v>
      </c>
      <c r="K56" s="108">
        <f t="shared" si="12"/>
        <v>0</v>
      </c>
      <c r="L56" s="107">
        <f t="shared" si="12"/>
        <v>0</v>
      </c>
      <c r="M56" s="108">
        <f>SUM(M47:M55)</f>
        <v>0</v>
      </c>
      <c r="N56" s="108">
        <f>SUM(N47:N55)</f>
        <v>0</v>
      </c>
      <c r="O56" s="107">
        <f>SUM(O47:O55)</f>
        <v>0</v>
      </c>
      <c r="P56" s="130">
        <f>SUM(P47:P55)</f>
        <v>0</v>
      </c>
      <c r="Q56" s="106">
        <f>SUM(Q47:Q55)</f>
        <v>0</v>
      </c>
    </row>
    <row r="57" spans="1:17" x14ac:dyDescent="0.25">
      <c r="N57"/>
    </row>
    <row r="58" spans="1:17" ht="15.75" x14ac:dyDescent="0.25">
      <c r="A58" s="1215" t="s">
        <v>345</v>
      </c>
      <c r="B58" s="1152" t="s">
        <v>377</v>
      </c>
      <c r="C58" s="1153"/>
      <c r="D58" s="1153"/>
      <c r="E58" s="1153"/>
      <c r="F58" s="1153"/>
      <c r="G58" s="1153"/>
      <c r="H58" s="1153"/>
      <c r="I58" s="1169"/>
      <c r="J58" s="1152" t="s">
        <v>378</v>
      </c>
      <c r="K58" s="1153"/>
      <c r="L58" s="1153"/>
      <c r="M58" s="1153"/>
      <c r="N58" s="1153"/>
      <c r="O58" s="1153"/>
      <c r="P58" s="1153"/>
      <c r="Q58" s="1169"/>
    </row>
    <row r="59" spans="1:17" x14ac:dyDescent="0.25">
      <c r="A59" s="1216"/>
      <c r="B59" s="475" t="s">
        <v>420</v>
      </c>
      <c r="C59" s="475" t="s">
        <v>421</v>
      </c>
      <c r="D59" s="475" t="s">
        <v>422</v>
      </c>
      <c r="E59" s="475" t="s">
        <v>423</v>
      </c>
      <c r="F59" s="475" t="s">
        <v>424</v>
      </c>
      <c r="G59" s="475" t="s">
        <v>425</v>
      </c>
      <c r="H59" s="1212" t="s">
        <v>426</v>
      </c>
      <c r="I59" s="1213"/>
      <c r="J59" s="475" t="s">
        <v>420</v>
      </c>
      <c r="K59" s="475" t="s">
        <v>421</v>
      </c>
      <c r="L59" s="475" t="s">
        <v>422</v>
      </c>
      <c r="M59" s="475" t="s">
        <v>423</v>
      </c>
      <c r="N59" s="475" t="s">
        <v>424</v>
      </c>
      <c r="O59" s="475" t="s">
        <v>425</v>
      </c>
      <c r="P59" s="1214" t="s">
        <v>426</v>
      </c>
      <c r="Q59" s="1213"/>
    </row>
    <row r="60" spans="1:17" x14ac:dyDescent="0.25">
      <c r="A60" s="1217"/>
      <c r="B60" s="475" t="s">
        <v>427</v>
      </c>
      <c r="C60" s="476" t="s">
        <v>427</v>
      </c>
      <c r="D60" s="475" t="s">
        <v>427</v>
      </c>
      <c r="E60" s="475" t="s">
        <v>427</v>
      </c>
      <c r="F60" s="475" t="s">
        <v>427</v>
      </c>
      <c r="G60" s="475" t="s">
        <v>427</v>
      </c>
      <c r="H60" s="475" t="s">
        <v>427</v>
      </c>
      <c r="I60" s="475" t="s">
        <v>418</v>
      </c>
      <c r="J60" s="475" t="s">
        <v>427</v>
      </c>
      <c r="K60" s="476" t="s">
        <v>427</v>
      </c>
      <c r="L60" s="475" t="s">
        <v>427</v>
      </c>
      <c r="M60" s="475" t="s">
        <v>427</v>
      </c>
      <c r="N60" s="475" t="s">
        <v>427</v>
      </c>
      <c r="O60" s="475" t="s">
        <v>427</v>
      </c>
      <c r="P60" s="477" t="s">
        <v>427</v>
      </c>
      <c r="Q60" s="475" t="s">
        <v>418</v>
      </c>
    </row>
    <row r="61" spans="1:17" x14ac:dyDescent="0.25">
      <c r="A61" s="109" t="s">
        <v>347</v>
      </c>
      <c r="B61" s="110">
        <f>O47</f>
        <v>0</v>
      </c>
      <c r="C61" s="115">
        <f>Pecuária!$G19</f>
        <v>0</v>
      </c>
      <c r="D61" s="198"/>
      <c r="E61" s="112">
        <f>ROUND((B61+C61)*'Indices Técnicos'!$C$9,0)</f>
        <v>0</v>
      </c>
      <c r="F61" s="113">
        <f>ROUND((B61+C61-E61)*Pecuária!$G44,0)</f>
        <v>0</v>
      </c>
      <c r="G61" s="114">
        <f t="shared" ref="G61:G67" si="13">ROUND(B61+C61-E61-F61,0)</f>
        <v>0</v>
      </c>
      <c r="H61" s="115">
        <f>ROUND(SUM(B61,C61)-SUM(E61,F61)/2,0)</f>
        <v>0</v>
      </c>
      <c r="I61" s="116">
        <f>ROUND(H61*'Indices Técnicos'!$C$23,0)</f>
        <v>0</v>
      </c>
      <c r="J61" s="112">
        <f>G61</f>
        <v>0</v>
      </c>
      <c r="K61" s="127">
        <f>Pecuária!$G19</f>
        <v>0</v>
      </c>
      <c r="L61" s="198"/>
      <c r="M61" s="112">
        <f>ROUND((J61+K61)*'Indices Técnicos'!$C$9,0)</f>
        <v>0</v>
      </c>
      <c r="N61" s="113">
        <f>ROUND((J61+K61-M61)*Pecuária!G44,0)</f>
        <v>0</v>
      </c>
      <c r="O61" s="127">
        <f t="shared" ref="O61:O67" si="14">ROUND(J61+K61-M61-N61,0)</f>
        <v>0</v>
      </c>
      <c r="P61" s="128">
        <f>ROUND(SUM(J61,K61)-SUM(M61,N61)/2,0)</f>
        <v>0</v>
      </c>
      <c r="Q61" s="116">
        <f>ROUND(P61*'Indices Técnicos'!$C$23,0)</f>
        <v>0</v>
      </c>
    </row>
    <row r="62" spans="1:17" x14ac:dyDescent="0.25">
      <c r="A62" s="117" t="s">
        <v>348</v>
      </c>
      <c r="B62" s="118">
        <f>O48+O51</f>
        <v>0</v>
      </c>
      <c r="C62" s="120">
        <f>Pecuária!$G20</f>
        <v>0</v>
      </c>
      <c r="D62" s="199"/>
      <c r="E62" s="114">
        <f>ROUND((B62+C62)*'Indices Técnicos'!$C$9,0)</f>
        <v>0</v>
      </c>
      <c r="F62" s="119">
        <f>ROUND((B62+C62-E62)*Pecuária!$G45,0)</f>
        <v>0</v>
      </c>
      <c r="G62" s="114">
        <f t="shared" si="13"/>
        <v>0</v>
      </c>
      <c r="H62" s="120">
        <f>ROUND(SUM(B62,C62)-SUM(E62,F62)/2,0)</f>
        <v>0</v>
      </c>
      <c r="I62" s="116">
        <f>ROUND(H62*'Indices Técnicos'!$C$24,0)</f>
        <v>0</v>
      </c>
      <c r="J62" s="114">
        <f>G62+G65</f>
        <v>0</v>
      </c>
      <c r="K62" s="111">
        <f>Pecuária!$G20</f>
        <v>0</v>
      </c>
      <c r="L62" s="199"/>
      <c r="M62" s="114">
        <f>ROUND((J62+K62)*'Indices Técnicos'!$C$9,0)</f>
        <v>0</v>
      </c>
      <c r="N62" s="119">
        <f>ROUND((J62+K62-M62)*Pecuária!G45,0)</f>
        <v>0</v>
      </c>
      <c r="O62" s="111">
        <f t="shared" si="14"/>
        <v>0</v>
      </c>
      <c r="P62" s="129">
        <f>ROUND(SUM(J62,K62)-SUM(M62,N62)/2,0)</f>
        <v>0</v>
      </c>
      <c r="Q62" s="116">
        <f>ROUND(P62*'Indices Técnicos'!$C$24,0)</f>
        <v>0</v>
      </c>
    </row>
    <row r="63" spans="1:17" x14ac:dyDescent="0.25">
      <c r="A63" s="121" t="s">
        <v>349</v>
      </c>
      <c r="B63" s="118">
        <f>O49+O50</f>
        <v>0</v>
      </c>
      <c r="C63" s="120">
        <f>Pecuária!$G21</f>
        <v>0</v>
      </c>
      <c r="D63" s="199"/>
      <c r="E63" s="114">
        <f>ROUND((B63+C63)*'Indices Técnicos'!$C$9,0)</f>
        <v>0</v>
      </c>
      <c r="F63" s="119">
        <f>ROUND((B63+C63-E63)*Pecuária!$G46,0)</f>
        <v>0</v>
      </c>
      <c r="G63" s="114">
        <f>ROUND(B63+C63-E63-F63,0)</f>
        <v>0</v>
      </c>
      <c r="H63" s="120">
        <f>ROUND(SUM(B63,C63)-E63/2,0)</f>
        <v>0</v>
      </c>
      <c r="I63" s="116">
        <f>ROUND(H63*'Indices Técnicos'!$C$25,0)</f>
        <v>0</v>
      </c>
      <c r="J63" s="114">
        <f>G63+G64</f>
        <v>0</v>
      </c>
      <c r="K63" s="111">
        <f>Pecuária!$G21</f>
        <v>0</v>
      </c>
      <c r="L63" s="199"/>
      <c r="M63" s="114">
        <f>ROUND((J63+K63)*'Indices Técnicos'!$C$9,0)</f>
        <v>0</v>
      </c>
      <c r="N63" s="119">
        <f>ROUND((J63+K63-M63)*Pecuária!G46,0)</f>
        <v>0</v>
      </c>
      <c r="O63" s="111">
        <f t="shared" si="14"/>
        <v>0</v>
      </c>
      <c r="P63" s="129">
        <f>ROUND(SUM(J63,K63)-M63/2,0)</f>
        <v>0</v>
      </c>
      <c r="Q63" s="116">
        <f>ROUND(P63*'Indices Técnicos'!$C$25,0)</f>
        <v>0</v>
      </c>
    </row>
    <row r="64" spans="1:17" x14ac:dyDescent="0.25">
      <c r="A64" s="117" t="s">
        <v>350</v>
      </c>
      <c r="B64" s="118">
        <f>O52</f>
        <v>0</v>
      </c>
      <c r="C64" s="120">
        <f>Pecuária!$G22</f>
        <v>0</v>
      </c>
      <c r="D64" s="199"/>
      <c r="E64" s="114">
        <f>ROUND((B64+C64)*'Indices Técnicos'!$C$8,0)</f>
        <v>0</v>
      </c>
      <c r="F64" s="119">
        <f>ROUND((B64+C64-E64)*Pecuária!$G47,0)</f>
        <v>0</v>
      </c>
      <c r="G64" s="114">
        <f t="shared" si="13"/>
        <v>0</v>
      </c>
      <c r="H64" s="120">
        <f>ROUND(SUM(B64,C64)-E64/2,0)</f>
        <v>0</v>
      </c>
      <c r="I64" s="116">
        <f>ROUND(H64*'Indices Técnicos'!$C$26,0)</f>
        <v>0</v>
      </c>
      <c r="J64" s="114">
        <f>G66</f>
        <v>0</v>
      </c>
      <c r="K64" s="111">
        <f>Pecuária!$G22</f>
        <v>0</v>
      </c>
      <c r="L64" s="199"/>
      <c r="M64" s="114">
        <f>ROUND((J64+K64)*'Indices Técnicos'!$C$8,0)</f>
        <v>0</v>
      </c>
      <c r="N64" s="119">
        <f>ROUND((J64+K64-M64)*Pecuária!G47,0)</f>
        <v>0</v>
      </c>
      <c r="O64" s="111">
        <f t="shared" si="14"/>
        <v>0</v>
      </c>
      <c r="P64" s="129">
        <f>ROUND(SUM(J64,K64)-M64/2,0)</f>
        <v>0</v>
      </c>
      <c r="Q64" s="116">
        <f>ROUND(P64*'Indices Técnicos'!$C$26,0)</f>
        <v>0</v>
      </c>
    </row>
    <row r="65" spans="1:17" x14ac:dyDescent="0.25">
      <c r="A65" s="117" t="s">
        <v>351</v>
      </c>
      <c r="B65" s="118">
        <f>O53</f>
        <v>0</v>
      </c>
      <c r="C65" s="120">
        <f>Pecuária!$G23</f>
        <v>0</v>
      </c>
      <c r="D65" s="199"/>
      <c r="E65" s="114">
        <f>ROUND((B65+C65)*'Indices Técnicos'!$C$8,0)</f>
        <v>0</v>
      </c>
      <c r="F65" s="119">
        <f>ROUND((B65+C65-E65)*Pecuária!$G48,0)</f>
        <v>0</v>
      </c>
      <c r="G65" s="114">
        <f t="shared" si="13"/>
        <v>0</v>
      </c>
      <c r="H65" s="120">
        <f>ROUND(SUM(B65,C65)-E65/2,0)</f>
        <v>0</v>
      </c>
      <c r="I65" s="116">
        <f>ROUND(H65*'Indices Técnicos'!$C$27,0)</f>
        <v>0</v>
      </c>
      <c r="J65" s="114">
        <f>G67</f>
        <v>0</v>
      </c>
      <c r="K65" s="111">
        <f>Pecuária!$G23</f>
        <v>0</v>
      </c>
      <c r="L65" s="199"/>
      <c r="M65" s="114">
        <f>ROUND((J65+K65)*'Indices Técnicos'!$C$8,0)</f>
        <v>0</v>
      </c>
      <c r="N65" s="119">
        <f>ROUND((J65+K65-M65)*Pecuária!G48,0)</f>
        <v>0</v>
      </c>
      <c r="O65" s="111">
        <f t="shared" si="14"/>
        <v>0</v>
      </c>
      <c r="P65" s="129">
        <f>ROUND(SUM(J65,K65)-M65/2,0)</f>
        <v>0</v>
      </c>
      <c r="Q65" s="116">
        <f>ROUND(P65*'Indices Técnicos'!$C$27,0)</f>
        <v>0</v>
      </c>
    </row>
    <row r="66" spans="1:17" x14ac:dyDescent="0.25">
      <c r="A66" s="117" t="s">
        <v>352</v>
      </c>
      <c r="B66" s="118">
        <f>O54</f>
        <v>0</v>
      </c>
      <c r="C66" s="120">
        <f>Pecuária!$G24</f>
        <v>0</v>
      </c>
      <c r="D66" s="199"/>
      <c r="E66" s="114">
        <f>ROUND((B66+C66)*'Indices Técnicos'!$C$7,0)</f>
        <v>0</v>
      </c>
      <c r="F66" s="119">
        <f>ROUND((B66+C66-E66)*Pecuária!$G49,0)</f>
        <v>0</v>
      </c>
      <c r="G66" s="114">
        <f t="shared" si="13"/>
        <v>0</v>
      </c>
      <c r="H66" s="120">
        <f>ROUND(SUM(B66,C66)-E66/2,0)</f>
        <v>0</v>
      </c>
      <c r="I66" s="116">
        <f>ROUND(H66*'Indices Técnicos'!$C$28,0)</f>
        <v>0</v>
      </c>
      <c r="J66" s="114">
        <f>G68</f>
        <v>0</v>
      </c>
      <c r="K66" s="111">
        <f>Pecuária!$G24</f>
        <v>0</v>
      </c>
      <c r="L66" s="199"/>
      <c r="M66" s="114">
        <f>ROUND((J66+K66)*'Indices Técnicos'!$C$7,0)</f>
        <v>0</v>
      </c>
      <c r="N66" s="119">
        <f>ROUND((J66+K66-M66)*Pecuária!G49,0)</f>
        <v>0</v>
      </c>
      <c r="O66" s="111">
        <f t="shared" si="14"/>
        <v>0</v>
      </c>
      <c r="P66" s="129">
        <f>ROUND(SUM(J66,K66)-M66/2,0)</f>
        <v>0</v>
      </c>
      <c r="Q66" s="116">
        <f>ROUND(P66*'Indices Técnicos'!$C$28,0)</f>
        <v>0</v>
      </c>
    </row>
    <row r="67" spans="1:17" x14ac:dyDescent="0.25">
      <c r="A67" s="117" t="s">
        <v>353</v>
      </c>
      <c r="B67" s="118">
        <f>O55</f>
        <v>0</v>
      </c>
      <c r="C67" s="120">
        <f>Pecuária!$G25</f>
        <v>0</v>
      </c>
      <c r="D67" s="199"/>
      <c r="E67" s="114">
        <f>ROUND((B67+C67)*'Indices Técnicos'!$C$7,0)</f>
        <v>0</v>
      </c>
      <c r="F67" s="119">
        <f>ROUND((B67+C67-E67)*Pecuária!$G50,0)</f>
        <v>0</v>
      </c>
      <c r="G67" s="114">
        <f t="shared" si="13"/>
        <v>0</v>
      </c>
      <c r="H67" s="120">
        <f>ROUND(SUM(B67,C67)-E67/2,0)</f>
        <v>0</v>
      </c>
      <c r="I67" s="116">
        <f>ROUND(H67*'Indices Técnicos'!$C$29,0)</f>
        <v>0</v>
      </c>
      <c r="J67" s="114">
        <f>G69</f>
        <v>0</v>
      </c>
      <c r="K67" s="111">
        <f>Pecuária!$G25</f>
        <v>0</v>
      </c>
      <c r="L67" s="199"/>
      <c r="M67" s="114">
        <f>ROUND((J67+K67)*'Indices Técnicos'!$C$7,0)</f>
        <v>0</v>
      </c>
      <c r="N67" s="119">
        <f>ROUND((J67+K67-M67)*Pecuária!G50,0)</f>
        <v>0</v>
      </c>
      <c r="O67" s="111">
        <f t="shared" si="14"/>
        <v>0</v>
      </c>
      <c r="P67" s="129">
        <f>ROUND(SUM(J67,K67)-M67/2,0)</f>
        <v>0</v>
      </c>
      <c r="Q67" s="116">
        <f>ROUND(P67*'Indices Técnicos'!$C$29,0)</f>
        <v>0</v>
      </c>
    </row>
    <row r="68" spans="1:17" x14ac:dyDescent="0.25">
      <c r="A68" s="117" t="s">
        <v>354</v>
      </c>
      <c r="B68" s="201"/>
      <c r="C68" s="120">
        <f>Pecuária!$G26</f>
        <v>0</v>
      </c>
      <c r="D68" s="122">
        <f>$B$62*'Indices Técnicos'!C5*50%+$C$62*'Indices Técnicos'!C5/2*50%</f>
        <v>0</v>
      </c>
      <c r="E68" s="114">
        <f>ROUND((B68+C68+D68)*'Indices Técnicos'!$C$6,0)</f>
        <v>0</v>
      </c>
      <c r="F68" s="119">
        <f>ROUND((B68+C68+D68-E68)*Pecuária!$G51,0)</f>
        <v>0</v>
      </c>
      <c r="G68" s="114">
        <f>ROUND(B68+C68+D68-E68-F68,0)</f>
        <v>0</v>
      </c>
      <c r="H68" s="114">
        <f>ROUND(SUM(B68,C68)+D68/2-E68/2,0)</f>
        <v>0</v>
      </c>
      <c r="I68" s="116">
        <f>ROUND(H68*'Indices Técnicos'!$C$30,0)</f>
        <v>0</v>
      </c>
      <c r="J68" s="201"/>
      <c r="K68" s="111">
        <f>Pecuária!$G26</f>
        <v>0</v>
      </c>
      <c r="L68" s="122">
        <f>$J$62*'Indices Técnicos'!C5*50%+$K$62*'Indices Técnicos'!C5/2*50%</f>
        <v>0</v>
      </c>
      <c r="M68" s="114">
        <f>ROUND((J68+K68+L68)*'Indices Técnicos'!$C$6,0)</f>
        <v>0</v>
      </c>
      <c r="N68" s="119">
        <f>ROUND((J68+K68+L68-M68)*Pecuária!$G51,0)</f>
        <v>0</v>
      </c>
      <c r="O68" s="111">
        <f>ROUND(J68+K68+L68-M68-N68,0)</f>
        <v>0</v>
      </c>
      <c r="P68" s="133">
        <f>ROUND(SUM(J68,K68)+L68/2-M68/2,0)</f>
        <v>0</v>
      </c>
      <c r="Q68" s="116">
        <f>ROUND(P68*'Indices Técnicos'!$C$30,0)</f>
        <v>0</v>
      </c>
    </row>
    <row r="69" spans="1:17" x14ac:dyDescent="0.25">
      <c r="A69" s="123" t="s">
        <v>355</v>
      </c>
      <c r="B69" s="202"/>
      <c r="C69" s="108">
        <f>Pecuária!$G27</f>
        <v>0</v>
      </c>
      <c r="D69" s="122">
        <f>$B$62*'Indices Técnicos'!C5*50%+$C$62*'Indices Técnicos'!C5/2*50%</f>
        <v>0</v>
      </c>
      <c r="E69" s="124">
        <f>ROUND((B69+C69+D69)*'Indices Técnicos'!$C$6,0)</f>
        <v>0</v>
      </c>
      <c r="F69" s="125">
        <f>ROUND((B69+C69+D69-E69)*Pecuária!$G52,0)</f>
        <v>0</v>
      </c>
      <c r="G69" s="114">
        <f>ROUND(B69+C69+D69-E69-F69,0)</f>
        <v>0</v>
      </c>
      <c r="H69" s="114">
        <f>ROUND(SUM(B69,C69)+D69/2-E69/2,0)</f>
        <v>0</v>
      </c>
      <c r="I69" s="116">
        <f>ROUND(H69*'Indices Técnicos'!$C$31,0)</f>
        <v>0</v>
      </c>
      <c r="J69" s="202"/>
      <c r="K69" s="131">
        <f>Pecuária!$G27</f>
        <v>0</v>
      </c>
      <c r="L69" s="122">
        <f>$J$62*'Indices Técnicos'!C5*50%+$K$62*'Indices Técnicos'!C5/2*50%</f>
        <v>0</v>
      </c>
      <c r="M69" s="124">
        <f>ROUND((J69+K69+L69)*'Indices Técnicos'!$C$6,0)</f>
        <v>0</v>
      </c>
      <c r="N69" s="125">
        <f>ROUND((J69+K69+L69-M69)*Pecuária!$G52,0)</f>
        <v>0</v>
      </c>
      <c r="O69" s="114">
        <f>ROUND(J69+K69+L69-M69-N69,0)</f>
        <v>0</v>
      </c>
      <c r="P69" s="114">
        <f>ROUND(SUM(J69,K69)+L69/2-M69/2,0)</f>
        <v>0</v>
      </c>
      <c r="Q69" s="116">
        <f>ROUND(P69*'Indices Técnicos'!$C$31,0)</f>
        <v>0</v>
      </c>
    </row>
    <row r="70" spans="1:17" x14ac:dyDescent="0.25">
      <c r="A70" s="106" t="s">
        <v>321</v>
      </c>
      <c r="B70" s="107">
        <f t="shared" ref="B70:Q70" si="15">SUM(B61:B69)</f>
        <v>0</v>
      </c>
      <c r="C70" s="108">
        <f t="shared" si="15"/>
        <v>0</v>
      </c>
      <c r="D70" s="126">
        <f t="shared" si="15"/>
        <v>0</v>
      </c>
      <c r="E70" s="108">
        <f t="shared" si="15"/>
        <v>0</v>
      </c>
      <c r="F70" s="108">
        <f t="shared" si="15"/>
        <v>0</v>
      </c>
      <c r="G70" s="107">
        <f t="shared" si="15"/>
        <v>0</v>
      </c>
      <c r="H70" s="107">
        <f t="shared" si="15"/>
        <v>0</v>
      </c>
      <c r="I70" s="106">
        <f t="shared" si="15"/>
        <v>0</v>
      </c>
      <c r="J70" s="107">
        <f t="shared" si="15"/>
        <v>0</v>
      </c>
      <c r="K70" s="108">
        <f t="shared" si="15"/>
        <v>0</v>
      </c>
      <c r="L70" s="126">
        <f t="shared" si="15"/>
        <v>0</v>
      </c>
      <c r="M70" s="108">
        <f t="shared" si="15"/>
        <v>0</v>
      </c>
      <c r="N70" s="108">
        <f t="shared" si="15"/>
        <v>0</v>
      </c>
      <c r="O70" s="107">
        <f t="shared" si="15"/>
        <v>0</v>
      </c>
      <c r="P70" s="130">
        <f t="shared" si="15"/>
        <v>0</v>
      </c>
      <c r="Q70" s="106">
        <f t="shared" si="15"/>
        <v>0</v>
      </c>
    </row>
    <row r="71" spans="1:17" x14ac:dyDescent="0.25">
      <c r="N71"/>
    </row>
    <row r="72" spans="1:17" ht="15.75" x14ac:dyDescent="0.25">
      <c r="A72" s="1215" t="s">
        <v>345</v>
      </c>
      <c r="B72" s="1152" t="s">
        <v>379</v>
      </c>
      <c r="C72" s="1153"/>
      <c r="D72" s="1153"/>
      <c r="E72" s="1153"/>
      <c r="F72" s="1153"/>
      <c r="G72" s="1153"/>
      <c r="H72" s="1153"/>
      <c r="I72" s="1169"/>
      <c r="J72" s="1152" t="s">
        <v>380</v>
      </c>
      <c r="K72" s="1153"/>
      <c r="L72" s="1153"/>
      <c r="M72" s="1153"/>
      <c r="N72" s="1153"/>
      <c r="O72" s="1153"/>
      <c r="P72" s="1153"/>
      <c r="Q72" s="1169"/>
    </row>
    <row r="73" spans="1:17" x14ac:dyDescent="0.25">
      <c r="A73" s="1216"/>
      <c r="B73" s="475" t="s">
        <v>420</v>
      </c>
      <c r="C73" s="475" t="s">
        <v>421</v>
      </c>
      <c r="D73" s="475" t="s">
        <v>422</v>
      </c>
      <c r="E73" s="475" t="s">
        <v>423</v>
      </c>
      <c r="F73" s="475" t="s">
        <v>424</v>
      </c>
      <c r="G73" s="475" t="s">
        <v>425</v>
      </c>
      <c r="H73" s="1212" t="s">
        <v>426</v>
      </c>
      <c r="I73" s="1213"/>
      <c r="J73" s="475" t="s">
        <v>420</v>
      </c>
      <c r="K73" s="475" t="s">
        <v>421</v>
      </c>
      <c r="L73" s="475" t="s">
        <v>422</v>
      </c>
      <c r="M73" s="475" t="s">
        <v>423</v>
      </c>
      <c r="N73" s="475" t="s">
        <v>424</v>
      </c>
      <c r="O73" s="475" t="s">
        <v>425</v>
      </c>
      <c r="P73" s="1214" t="s">
        <v>426</v>
      </c>
      <c r="Q73" s="1213"/>
    </row>
    <row r="74" spans="1:17" x14ac:dyDescent="0.25">
      <c r="A74" s="1217"/>
      <c r="B74" s="475" t="s">
        <v>427</v>
      </c>
      <c r="C74" s="476" t="s">
        <v>427</v>
      </c>
      <c r="D74" s="475" t="s">
        <v>427</v>
      </c>
      <c r="E74" s="475" t="s">
        <v>427</v>
      </c>
      <c r="F74" s="475" t="s">
        <v>427</v>
      </c>
      <c r="G74" s="475" t="s">
        <v>427</v>
      </c>
      <c r="H74" s="475" t="s">
        <v>427</v>
      </c>
      <c r="I74" s="475" t="s">
        <v>418</v>
      </c>
      <c r="J74" s="475" t="s">
        <v>427</v>
      </c>
      <c r="K74" s="476" t="s">
        <v>427</v>
      </c>
      <c r="L74" s="475" t="s">
        <v>427</v>
      </c>
      <c r="M74" s="475" t="s">
        <v>427</v>
      </c>
      <c r="N74" s="475" t="s">
        <v>427</v>
      </c>
      <c r="O74" s="475" t="s">
        <v>427</v>
      </c>
      <c r="P74" s="477" t="s">
        <v>427</v>
      </c>
      <c r="Q74" s="475" t="s">
        <v>418</v>
      </c>
    </row>
    <row r="75" spans="1:17" x14ac:dyDescent="0.25">
      <c r="A75" s="109" t="s">
        <v>347</v>
      </c>
      <c r="B75" s="110">
        <f>O61</f>
        <v>0</v>
      </c>
      <c r="C75" s="115">
        <f>Pecuária!$G19</f>
        <v>0</v>
      </c>
      <c r="D75" s="198"/>
      <c r="E75" s="112">
        <f>ROUND((B75+C75)*'Indices Técnicos'!$C$9,0)</f>
        <v>0</v>
      </c>
      <c r="F75" s="113">
        <f>ROUND((B75+C75-E75)*Pecuária!$G44,0)</f>
        <v>0</v>
      </c>
      <c r="G75" s="114">
        <f t="shared" ref="G75:G81" si="16">ROUND(B75+C75-E75-F75,0)</f>
        <v>0</v>
      </c>
      <c r="H75" s="115">
        <f>ROUND(SUM(B75,C75)-SUM(E75,F75)/2,0)</f>
        <v>0</v>
      </c>
      <c r="I75" s="116">
        <f>ROUND(H75*'Indices Técnicos'!$C$23,0)</f>
        <v>0</v>
      </c>
      <c r="J75" s="112">
        <f>G75</f>
        <v>0</v>
      </c>
      <c r="K75" s="127">
        <f>Pecuária!$G19</f>
        <v>0</v>
      </c>
      <c r="L75" s="198"/>
      <c r="M75" s="112">
        <f>ROUND((J75+K75)*'Indices Técnicos'!$C$9,0)</f>
        <v>0</v>
      </c>
      <c r="N75" s="113">
        <f>ROUND((J75+K75-M75)*Pecuária!$G44,0)</f>
        <v>0</v>
      </c>
      <c r="O75" s="127">
        <f t="shared" ref="O75:O81" si="17">ROUND(J75+K75-M75-N75,0)</f>
        <v>0</v>
      </c>
      <c r="P75" s="128">
        <f>ROUND(SUM(J75,K75)-SUM(M75,N75)/2,0)</f>
        <v>0</v>
      </c>
      <c r="Q75" s="116">
        <f>ROUND(P75*'Indices Técnicos'!$C$23,0)</f>
        <v>0</v>
      </c>
    </row>
    <row r="76" spans="1:17" x14ac:dyDescent="0.25">
      <c r="A76" s="117" t="s">
        <v>348</v>
      </c>
      <c r="B76" s="118">
        <f>O62+O65</f>
        <v>0</v>
      </c>
      <c r="C76" s="120">
        <f>Pecuária!$G20</f>
        <v>0</v>
      </c>
      <c r="D76" s="199"/>
      <c r="E76" s="114">
        <f>ROUND((B76+C76)*'Indices Técnicos'!$C$9,0)</f>
        <v>0</v>
      </c>
      <c r="F76" s="119">
        <f>ROUND((B76+C76-E76)*Pecuária!$G45,0)</f>
        <v>0</v>
      </c>
      <c r="G76" s="114">
        <f t="shared" si="16"/>
        <v>0</v>
      </c>
      <c r="H76" s="120">
        <f>ROUND(SUM(B76,C76)-SUM(E76,F76)/2,0)</f>
        <v>0</v>
      </c>
      <c r="I76" s="116">
        <f>ROUND(H76*'Indices Técnicos'!$C$24,0)</f>
        <v>0</v>
      </c>
      <c r="J76" s="114">
        <f>G76+G79</f>
        <v>0</v>
      </c>
      <c r="K76" s="111">
        <f>Pecuária!$G20</f>
        <v>0</v>
      </c>
      <c r="L76" s="199"/>
      <c r="M76" s="114">
        <f>ROUND((J76+K76)*'Indices Técnicos'!$C$9,0)</f>
        <v>0</v>
      </c>
      <c r="N76" s="119">
        <f>ROUND((J76+K76-M76)*Pecuária!$G45,0)</f>
        <v>0</v>
      </c>
      <c r="O76" s="111">
        <f t="shared" si="17"/>
        <v>0</v>
      </c>
      <c r="P76" s="129">
        <f>ROUND(SUM(J76,K76)-SUM(M76,N76)/2,0)</f>
        <v>0</v>
      </c>
      <c r="Q76" s="116">
        <f>ROUND(P76*'Indices Técnicos'!$C$24,0)</f>
        <v>0</v>
      </c>
    </row>
    <row r="77" spans="1:17" x14ac:dyDescent="0.25">
      <c r="A77" s="121" t="s">
        <v>349</v>
      </c>
      <c r="B77" s="118">
        <f>O63+O64</f>
        <v>0</v>
      </c>
      <c r="C77" s="120">
        <f>Pecuária!$G21</f>
        <v>0</v>
      </c>
      <c r="D77" s="199"/>
      <c r="E77" s="114">
        <f>ROUND((B77+C77)*'Indices Técnicos'!$C$9,0)</f>
        <v>0</v>
      </c>
      <c r="F77" s="119">
        <f>ROUND((B77+C77-E77)*Pecuária!$G46,0)</f>
        <v>0</v>
      </c>
      <c r="G77" s="114">
        <f t="shared" si="16"/>
        <v>0</v>
      </c>
      <c r="H77" s="120">
        <f>ROUND(SUM(B77,C77)-E77/2,0)</f>
        <v>0</v>
      </c>
      <c r="I77" s="116">
        <f>ROUND(H77*'Indices Técnicos'!$C$25,0)</f>
        <v>0</v>
      </c>
      <c r="J77" s="114">
        <f>G77+G78</f>
        <v>0</v>
      </c>
      <c r="K77" s="111">
        <f>Pecuária!$G21</f>
        <v>0</v>
      </c>
      <c r="L77" s="199"/>
      <c r="M77" s="114">
        <f>ROUND((J77+K77)*'Indices Técnicos'!$C$9,0)</f>
        <v>0</v>
      </c>
      <c r="N77" s="119">
        <f>ROUND((J77+K77-M77)*Pecuária!$G46,0)</f>
        <v>0</v>
      </c>
      <c r="O77" s="111">
        <f t="shared" si="17"/>
        <v>0</v>
      </c>
      <c r="P77" s="129">
        <f>ROUND(SUM(J77,K77)-M77/2,0)</f>
        <v>0</v>
      </c>
      <c r="Q77" s="116">
        <f>ROUND(P77*'Indices Técnicos'!$C$25,0)</f>
        <v>0</v>
      </c>
    </row>
    <row r="78" spans="1:17" x14ac:dyDescent="0.25">
      <c r="A78" s="117" t="s">
        <v>350</v>
      </c>
      <c r="B78" s="118">
        <f>O66</f>
        <v>0</v>
      </c>
      <c r="C78" s="120">
        <f>Pecuária!$G22</f>
        <v>0</v>
      </c>
      <c r="D78" s="199"/>
      <c r="E78" s="114">
        <f>ROUND((B78+C78)*'Indices Técnicos'!$C$8,0)</f>
        <v>0</v>
      </c>
      <c r="F78" s="119">
        <f>ROUND((B78+C78-E78)*Pecuária!$G47,0)</f>
        <v>0</v>
      </c>
      <c r="G78" s="114">
        <f t="shared" si="16"/>
        <v>0</v>
      </c>
      <c r="H78" s="120">
        <f>ROUND(SUM(B78,C78)-E78/2,0)</f>
        <v>0</v>
      </c>
      <c r="I78" s="116">
        <f>ROUND(H78*'Indices Técnicos'!$C$26,0)</f>
        <v>0</v>
      </c>
      <c r="J78" s="114">
        <f>G80</f>
        <v>0</v>
      </c>
      <c r="K78" s="111">
        <f>Pecuária!$G22</f>
        <v>0</v>
      </c>
      <c r="L78" s="199"/>
      <c r="M78" s="114">
        <f>ROUND((J78+K78)*'Indices Técnicos'!$C$8,0)</f>
        <v>0</v>
      </c>
      <c r="N78" s="119">
        <f>ROUND((J78+K78-M78)*Pecuária!$G47,0)</f>
        <v>0</v>
      </c>
      <c r="O78" s="111">
        <f t="shared" si="17"/>
        <v>0</v>
      </c>
      <c r="P78" s="129">
        <f>ROUND(SUM(J78,K78)-M78/2,0)</f>
        <v>0</v>
      </c>
      <c r="Q78" s="116">
        <f>ROUND(P78*'Indices Técnicos'!$C$26,0)</f>
        <v>0</v>
      </c>
    </row>
    <row r="79" spans="1:17" x14ac:dyDescent="0.25">
      <c r="A79" s="117" t="s">
        <v>351</v>
      </c>
      <c r="B79" s="118">
        <f>O67</f>
        <v>0</v>
      </c>
      <c r="C79" s="120">
        <f>Pecuária!$G23</f>
        <v>0</v>
      </c>
      <c r="D79" s="199"/>
      <c r="E79" s="114">
        <f>ROUND((B79+C79)*'Indices Técnicos'!$C$8,0)</f>
        <v>0</v>
      </c>
      <c r="F79" s="119">
        <f>ROUND((B79+C79-E79)*Pecuária!$G48,0)</f>
        <v>0</v>
      </c>
      <c r="G79" s="114">
        <f t="shared" si="16"/>
        <v>0</v>
      </c>
      <c r="H79" s="120">
        <f>ROUND(SUM(B79,C79)-E79/2,0)</f>
        <v>0</v>
      </c>
      <c r="I79" s="116">
        <f>ROUND(H79*'Indices Técnicos'!$C$27,0)</f>
        <v>0</v>
      </c>
      <c r="J79" s="114">
        <f>G81</f>
        <v>0</v>
      </c>
      <c r="K79" s="111">
        <f>Pecuária!$G23</f>
        <v>0</v>
      </c>
      <c r="L79" s="199"/>
      <c r="M79" s="114">
        <f>ROUND((J79+K79)*'Indices Técnicos'!$C$8,0)</f>
        <v>0</v>
      </c>
      <c r="N79" s="119">
        <f>ROUND((J79+K79-M79)*Pecuária!$G48,0)</f>
        <v>0</v>
      </c>
      <c r="O79" s="111">
        <f t="shared" si="17"/>
        <v>0</v>
      </c>
      <c r="P79" s="129">
        <f>ROUND(SUM(J79,K79)-M79/2,0)</f>
        <v>0</v>
      </c>
      <c r="Q79" s="116">
        <f>ROUND(P79*'Indices Técnicos'!$C$27,0)</f>
        <v>0</v>
      </c>
    </row>
    <row r="80" spans="1:17" x14ac:dyDescent="0.25">
      <c r="A80" s="117" t="s">
        <v>352</v>
      </c>
      <c r="B80" s="118">
        <f>O68</f>
        <v>0</v>
      </c>
      <c r="C80" s="120">
        <f>Pecuária!$G24</f>
        <v>0</v>
      </c>
      <c r="D80" s="199"/>
      <c r="E80" s="114">
        <f>ROUND((B80+C80)*'Indices Técnicos'!$C$7,0)</f>
        <v>0</v>
      </c>
      <c r="F80" s="119">
        <f>ROUND((B80+C80-E80)*Pecuária!$G49,0)</f>
        <v>0</v>
      </c>
      <c r="G80" s="114">
        <f t="shared" si="16"/>
        <v>0</v>
      </c>
      <c r="H80" s="120">
        <f>ROUND(SUM(B80,C80)-E80/2,0)</f>
        <v>0</v>
      </c>
      <c r="I80" s="116">
        <f>ROUND(H80*'Indices Técnicos'!$C$28,0)</f>
        <v>0</v>
      </c>
      <c r="J80" s="114">
        <f>G82</f>
        <v>0</v>
      </c>
      <c r="K80" s="111">
        <f>Pecuária!$G24</f>
        <v>0</v>
      </c>
      <c r="L80" s="199"/>
      <c r="M80" s="114">
        <f>ROUND((J80+K80)*'Indices Técnicos'!$C$7,0)</f>
        <v>0</v>
      </c>
      <c r="N80" s="119">
        <f>ROUND((J80+K80-M80)*Pecuária!$G49,0)</f>
        <v>0</v>
      </c>
      <c r="O80" s="111">
        <f t="shared" si="17"/>
        <v>0</v>
      </c>
      <c r="P80" s="129">
        <f>ROUND(SUM(J80,K80)-M80/2,0)</f>
        <v>0</v>
      </c>
      <c r="Q80" s="116">
        <f>ROUND(P80*'Indices Técnicos'!$C$28,0)</f>
        <v>0</v>
      </c>
    </row>
    <row r="81" spans="1:17" x14ac:dyDescent="0.25">
      <c r="A81" s="117" t="s">
        <v>353</v>
      </c>
      <c r="B81" s="118">
        <f>O69</f>
        <v>0</v>
      </c>
      <c r="C81" s="120">
        <f>Pecuária!$G25</f>
        <v>0</v>
      </c>
      <c r="D81" s="199"/>
      <c r="E81" s="114">
        <f>ROUND((B81+C81)*'Indices Técnicos'!$C$7,0)</f>
        <v>0</v>
      </c>
      <c r="F81" s="119">
        <f>ROUND((B81+C81-E81)*Pecuária!$G50,0)</f>
        <v>0</v>
      </c>
      <c r="G81" s="114">
        <f t="shared" si="16"/>
        <v>0</v>
      </c>
      <c r="H81" s="120">
        <f>ROUND(SUM(B81,C81)-E81/2,0)</f>
        <v>0</v>
      </c>
      <c r="I81" s="116">
        <f>ROUND(H81*'Indices Técnicos'!$C$29,0)</f>
        <v>0</v>
      </c>
      <c r="J81" s="114">
        <f>G83</f>
        <v>0</v>
      </c>
      <c r="K81" s="111">
        <f>Pecuária!$G25</f>
        <v>0</v>
      </c>
      <c r="L81" s="199"/>
      <c r="M81" s="114">
        <f>ROUND((J81+K81)*'Indices Técnicos'!$C$7,0)</f>
        <v>0</v>
      </c>
      <c r="N81" s="119">
        <f>ROUND((J81+K81-M81)*Pecuária!$G50,0)</f>
        <v>0</v>
      </c>
      <c r="O81" s="111">
        <f t="shared" si="17"/>
        <v>0</v>
      </c>
      <c r="P81" s="129">
        <f>ROUND(SUM(J81,K81)-M81/2,0)</f>
        <v>0</v>
      </c>
      <c r="Q81" s="116">
        <f>ROUND(P81*'Indices Técnicos'!$C$29,0)</f>
        <v>0</v>
      </c>
    </row>
    <row r="82" spans="1:17" x14ac:dyDescent="0.25">
      <c r="A82" s="117" t="s">
        <v>354</v>
      </c>
      <c r="B82" s="201"/>
      <c r="C82" s="120">
        <f>Pecuária!$G26</f>
        <v>0</v>
      </c>
      <c r="D82" s="122">
        <f>$B$76*'Indices Técnicos'!C5*50%+$C$76*'Indices Técnicos'!C5/2*50%</f>
        <v>0</v>
      </c>
      <c r="E82" s="114">
        <f>ROUND((B82+C82+D82)*'Indices Técnicos'!$C$6,0)</f>
        <v>0</v>
      </c>
      <c r="F82" s="119">
        <f>ROUND((B82+C82+D82-E82)*Pecuária!$G51,0)</f>
        <v>0</v>
      </c>
      <c r="G82" s="114">
        <f>ROUND(B82+C82+D82-E82-F82,0)</f>
        <v>0</v>
      </c>
      <c r="H82" s="114">
        <f>ROUND(SUM(B82,C82)+D82/2-E82/2,0)</f>
        <v>0</v>
      </c>
      <c r="I82" s="116">
        <f>ROUND(H82*'Indices Técnicos'!$C$30,0)</f>
        <v>0</v>
      </c>
      <c r="J82" s="201"/>
      <c r="K82" s="111">
        <f>Pecuária!$G26</f>
        <v>0</v>
      </c>
      <c r="L82" s="122">
        <f>$J$76*'Indices Técnicos'!C5*50%+$K$76*'Indices Técnicos'!C5/2*50%</f>
        <v>0</v>
      </c>
      <c r="M82" s="114">
        <f>ROUND((J82+K82+L82)*'Indices Técnicos'!$C$6,0)</f>
        <v>0</v>
      </c>
      <c r="N82" s="119">
        <f>ROUND((J82+K82+L82-M82)*Pecuária!$G51,0)</f>
        <v>0</v>
      </c>
      <c r="O82" s="114">
        <f>ROUND(J82+K82+L82-M82-N82,0)</f>
        <v>0</v>
      </c>
      <c r="P82" s="114">
        <f>ROUND(SUM(J82,K82)+L82/2-M82/2,0)</f>
        <v>0</v>
      </c>
      <c r="Q82" s="116">
        <f>ROUND(P82*'Indices Técnicos'!$C$30,0)</f>
        <v>0</v>
      </c>
    </row>
    <row r="83" spans="1:17" x14ac:dyDescent="0.25">
      <c r="A83" s="123" t="s">
        <v>355</v>
      </c>
      <c r="B83" s="202"/>
      <c r="C83" s="108">
        <f>Pecuária!$G27</f>
        <v>0</v>
      </c>
      <c r="D83" s="122">
        <f>$B$76*'Indices Técnicos'!C5*50%+$C$76*'Indices Técnicos'!C5/2*50%</f>
        <v>0</v>
      </c>
      <c r="E83" s="124">
        <f>ROUND((B83+C83+D83)*'Indices Técnicos'!$C$6,0)</f>
        <v>0</v>
      </c>
      <c r="F83" s="125">
        <f>ROUND((B83+C83+D83-E83)*Pecuária!$G52,0)</f>
        <v>0</v>
      </c>
      <c r="G83" s="114">
        <f>ROUND(B83+C83+D83-E83-F83,0)</f>
        <v>0</v>
      </c>
      <c r="H83" s="114">
        <f>ROUND(SUM(B83,C83)+D83/2-E83/2,0)</f>
        <v>0</v>
      </c>
      <c r="I83" s="116">
        <f>ROUND(H83*'Indices Técnicos'!$C$31,0)</f>
        <v>0</v>
      </c>
      <c r="J83" s="202"/>
      <c r="K83" s="131">
        <f>Pecuária!$G27</f>
        <v>0</v>
      </c>
      <c r="L83" s="122">
        <f>$J$76*'Indices Técnicos'!C5*50%+$K$76*'Indices Técnicos'!C5/2*50%</f>
        <v>0</v>
      </c>
      <c r="M83" s="124">
        <f>ROUND((J83+K83+L83)*'Indices Técnicos'!$C$6,0)</f>
        <v>0</v>
      </c>
      <c r="N83" s="125">
        <f>ROUND((J83+K83+L83-M83)*Pecuária!$G52,0)</f>
        <v>0</v>
      </c>
      <c r="O83" s="114">
        <f>ROUND(J83+K83+L83-M83-N83,0)</f>
        <v>0</v>
      </c>
      <c r="P83" s="114">
        <f>ROUND(SUM(J83,K83)+L83/2-M83/2,0)</f>
        <v>0</v>
      </c>
      <c r="Q83" s="116">
        <f>ROUND(P83*'Indices Técnicos'!$C$31,0)</f>
        <v>0</v>
      </c>
    </row>
    <row r="84" spans="1:17" x14ac:dyDescent="0.25">
      <c r="A84" s="106" t="s">
        <v>321</v>
      </c>
      <c r="B84" s="107">
        <f>SUM(B75:B83)</f>
        <v>0</v>
      </c>
      <c r="C84" s="108">
        <f>SUM(C75:C83)</f>
        <v>0</v>
      </c>
      <c r="D84" s="107"/>
      <c r="E84" s="108">
        <f t="shared" ref="E84:Q84" si="18">SUM(E75:E83)</f>
        <v>0</v>
      </c>
      <c r="F84" s="108">
        <f t="shared" si="18"/>
        <v>0</v>
      </c>
      <c r="G84" s="107">
        <f t="shared" si="18"/>
        <v>0</v>
      </c>
      <c r="H84" s="107">
        <f t="shared" si="18"/>
        <v>0</v>
      </c>
      <c r="I84" s="106">
        <f t="shared" si="18"/>
        <v>0</v>
      </c>
      <c r="J84" s="107">
        <f t="shared" si="18"/>
        <v>0</v>
      </c>
      <c r="K84" s="108">
        <f t="shared" si="18"/>
        <v>0</v>
      </c>
      <c r="L84" s="107">
        <f t="shared" si="18"/>
        <v>0</v>
      </c>
      <c r="M84" s="108">
        <f t="shared" si="18"/>
        <v>0</v>
      </c>
      <c r="N84" s="108">
        <f t="shared" si="18"/>
        <v>0</v>
      </c>
      <c r="O84" s="107">
        <f t="shared" si="18"/>
        <v>0</v>
      </c>
      <c r="P84" s="130">
        <f t="shared" si="18"/>
        <v>0</v>
      </c>
      <c r="Q84" s="106">
        <f t="shared" si="18"/>
        <v>0</v>
      </c>
    </row>
    <row r="86" spans="1:17" ht="15.75" x14ac:dyDescent="0.25">
      <c r="A86" s="1205" t="s">
        <v>874</v>
      </c>
      <c r="B86" s="1206"/>
      <c r="C86" s="1206"/>
      <c r="D86" s="1206"/>
      <c r="E86" s="1206"/>
      <c r="F86" s="1206"/>
      <c r="G86" s="1206"/>
      <c r="H86" s="1206"/>
      <c r="I86" s="1206"/>
      <c r="J86" s="1206"/>
      <c r="K86" s="1206"/>
      <c r="L86" s="1206"/>
      <c r="M86" s="1206"/>
      <c r="N86" s="1206"/>
      <c r="O86" s="1206"/>
      <c r="P86" s="1206"/>
      <c r="Q86" s="1207"/>
    </row>
    <row r="87" spans="1:17" ht="15.75" x14ac:dyDescent="0.25">
      <c r="A87" s="1208" t="s">
        <v>345</v>
      </c>
      <c r="B87" s="1170" t="s">
        <v>369</v>
      </c>
      <c r="C87" s="1172"/>
      <c r="D87" s="1172"/>
      <c r="E87" s="1172"/>
      <c r="F87" s="1172"/>
      <c r="G87" s="1172"/>
      <c r="H87" s="1172"/>
      <c r="I87" s="1171"/>
      <c r="J87" s="1170" t="s">
        <v>370</v>
      </c>
      <c r="K87" s="1172"/>
      <c r="L87" s="1172"/>
      <c r="M87" s="1172"/>
      <c r="N87" s="1172"/>
      <c r="O87" s="1172"/>
      <c r="P87" s="1172"/>
      <c r="Q87" s="1171"/>
    </row>
    <row r="88" spans="1:17" x14ac:dyDescent="0.25">
      <c r="A88" s="1208"/>
      <c r="B88" s="516" t="s">
        <v>420</v>
      </c>
      <c r="C88" s="516" t="s">
        <v>421</v>
      </c>
      <c r="D88" s="516" t="s">
        <v>422</v>
      </c>
      <c r="E88" s="516" t="s">
        <v>423</v>
      </c>
      <c r="F88" s="516" t="s">
        <v>424</v>
      </c>
      <c r="G88" s="516" t="s">
        <v>425</v>
      </c>
      <c r="H88" s="1202" t="s">
        <v>426</v>
      </c>
      <c r="I88" s="1203"/>
      <c r="J88" s="516" t="s">
        <v>420</v>
      </c>
      <c r="K88" s="516" t="s">
        <v>421</v>
      </c>
      <c r="L88" s="516" t="s">
        <v>422</v>
      </c>
      <c r="M88" s="516" t="s">
        <v>423</v>
      </c>
      <c r="N88" s="516" t="s">
        <v>424</v>
      </c>
      <c r="O88" s="516" t="s">
        <v>425</v>
      </c>
      <c r="P88" s="1204" t="s">
        <v>426</v>
      </c>
      <c r="Q88" s="1203"/>
    </row>
    <row r="89" spans="1:17" x14ac:dyDescent="0.25">
      <c r="A89" s="1208"/>
      <c r="B89" s="516" t="s">
        <v>427</v>
      </c>
      <c r="C89" s="516" t="s">
        <v>427</v>
      </c>
      <c r="D89" s="516" t="s">
        <v>427</v>
      </c>
      <c r="E89" s="523" t="s">
        <v>427</v>
      </c>
      <c r="F89" s="523" t="s">
        <v>427</v>
      </c>
      <c r="G89" s="516" t="s">
        <v>427</v>
      </c>
      <c r="H89" s="516" t="s">
        <v>427</v>
      </c>
      <c r="I89" s="516" t="s">
        <v>418</v>
      </c>
      <c r="J89" s="516" t="s">
        <v>427</v>
      </c>
      <c r="K89" s="523" t="s">
        <v>427</v>
      </c>
      <c r="L89" s="516" t="s">
        <v>427</v>
      </c>
      <c r="M89" s="516" t="s">
        <v>427</v>
      </c>
      <c r="N89" s="516" t="s">
        <v>427</v>
      </c>
      <c r="O89" s="516" t="s">
        <v>427</v>
      </c>
      <c r="P89" s="517" t="s">
        <v>427</v>
      </c>
      <c r="Q89" s="516" t="s">
        <v>418</v>
      </c>
    </row>
    <row r="90" spans="1:17" x14ac:dyDescent="0.25">
      <c r="A90" s="41" t="s">
        <v>347</v>
      </c>
      <c r="B90" s="118">
        <f>Pecuária!D5</f>
        <v>0</v>
      </c>
      <c r="C90" s="120">
        <f>Pecuária!C31+Pecuária!E5</f>
        <v>0</v>
      </c>
      <c r="D90" s="196"/>
      <c r="E90" s="112">
        <f>ROUND((B90+C90)*'Indices Técnicos'!$E$9,0)</f>
        <v>0</v>
      </c>
      <c r="F90" s="113">
        <f>ROUND((B90+C90-E90)*Pecuária!C59,0)</f>
        <v>0</v>
      </c>
      <c r="G90" s="114">
        <f>ROUND(B90+C90-E90-F90,0)</f>
        <v>0</v>
      </c>
      <c r="H90" s="115">
        <f>ROUND(SUM(B90,C90)-SUM(E90,F90)/2,0)</f>
        <v>0</v>
      </c>
      <c r="I90" s="116">
        <f>ROUND(H90*'Indices Técnicos'!$C$23,0)</f>
        <v>0</v>
      </c>
      <c r="J90" s="112">
        <f>G90</f>
        <v>0</v>
      </c>
      <c r="K90" s="127">
        <f>Pecuária!D31</f>
        <v>0</v>
      </c>
      <c r="L90" s="198"/>
      <c r="M90" s="112">
        <f>ROUND((J90+K90)*'Indices Técnicos'!$E$9,0)</f>
        <v>0</v>
      </c>
      <c r="N90" s="113">
        <f>ROUND((J90+K90-M90)*Pecuária!D59,0)</f>
        <v>0</v>
      </c>
      <c r="O90" s="114">
        <f>ROUND(J90+K90-M90-N90,0)</f>
        <v>0</v>
      </c>
      <c r="P90" s="115">
        <f>ROUND(SUM(J90,K90)-SUM(M90,N90)/2,0)</f>
        <v>0</v>
      </c>
      <c r="Q90" s="116">
        <f>ROUND(P90*'Indices Técnicos'!$C$23,0)</f>
        <v>0</v>
      </c>
    </row>
    <row r="91" spans="1:17" x14ac:dyDescent="0.25">
      <c r="A91" s="42" t="s">
        <v>348</v>
      </c>
      <c r="B91" s="118">
        <f>Pecuária!D6</f>
        <v>0</v>
      </c>
      <c r="C91" s="120">
        <f>Pecuária!C32+Pecuária!E6</f>
        <v>0</v>
      </c>
      <c r="D91" s="197"/>
      <c r="E91" s="114">
        <f>ROUND((B91+C91)*'Indices Técnicos'!$E$9,0)</f>
        <v>0</v>
      </c>
      <c r="F91" s="119">
        <f>ROUND((B91+C91-E91)*Pecuária!C60,0)</f>
        <v>0</v>
      </c>
      <c r="G91" s="114">
        <f>ROUND(B91+C91-E91-F91,0)</f>
        <v>0</v>
      </c>
      <c r="H91" s="120">
        <f>ROUND(SUM(B91,C91)-SUM(E91,F91)/2,0)</f>
        <v>0</v>
      </c>
      <c r="I91" s="116">
        <f>ROUND(H91*'Indices Técnicos'!$C$24,0)</f>
        <v>0</v>
      </c>
      <c r="J91" s="114">
        <f>G91+G94</f>
        <v>0</v>
      </c>
      <c r="K91" s="111">
        <f>Pecuária!D32</f>
        <v>0</v>
      </c>
      <c r="L91" s="199"/>
      <c r="M91" s="114">
        <f>ROUND((J91+K91)*'Indices Técnicos'!$E$9,0)</f>
        <v>0</v>
      </c>
      <c r="N91" s="119">
        <f>ROUND((J91+K91-M91)*Pecuária!D60,0)</f>
        <v>0</v>
      </c>
      <c r="O91" s="114">
        <f>ROUND(J91+K91-M91-N91,0)</f>
        <v>0</v>
      </c>
      <c r="P91" s="120">
        <f>ROUND(SUM(J91,K91)-SUM(M91,N91)/2,0)</f>
        <v>0</v>
      </c>
      <c r="Q91" s="116">
        <f>ROUND(P91*'Indices Técnicos'!$C$24,0)</f>
        <v>0</v>
      </c>
    </row>
    <row r="92" spans="1:17" x14ac:dyDescent="0.25">
      <c r="A92" s="42" t="s">
        <v>349</v>
      </c>
      <c r="B92" s="118">
        <f>Pecuária!D7</f>
        <v>0</v>
      </c>
      <c r="C92" s="120">
        <f>Pecuária!C33+Pecuária!E7</f>
        <v>0</v>
      </c>
      <c r="D92" s="197"/>
      <c r="E92" s="114">
        <f>ROUND((B92+C92)*'Indices Técnicos'!$E$9,0)</f>
        <v>0</v>
      </c>
      <c r="F92" s="119">
        <f>ROUND((B92+C92-E92)*Pecuária!C61,0)</f>
        <v>0</v>
      </c>
      <c r="G92" s="114">
        <f t="shared" ref="G92:G96" si="19">ROUND(B92+C92-E92-F92,0)</f>
        <v>0</v>
      </c>
      <c r="H92" s="120">
        <f>ROUND(SUM(B92,C92)-E92/2,0)</f>
        <v>0</v>
      </c>
      <c r="I92" s="116">
        <f>ROUND(H92*'Indices Técnicos'!$C$25,0)</f>
        <v>0</v>
      </c>
      <c r="J92" s="114">
        <f>G92+G93</f>
        <v>0</v>
      </c>
      <c r="K92" s="111">
        <f>Pecuária!D33</f>
        <v>0</v>
      </c>
      <c r="L92" s="199"/>
      <c r="M92" s="114">
        <f>ROUND((J92+K92)*'Indices Técnicos'!$E$9,0)</f>
        <v>0</v>
      </c>
      <c r="N92" s="119">
        <f>ROUND((J92+K92-M92)*Pecuária!D61,0)</f>
        <v>0</v>
      </c>
      <c r="O92" s="114">
        <f t="shared" ref="O92:O96" si="20">ROUND(J92+K92-M92-N92,0)</f>
        <v>0</v>
      </c>
      <c r="P92" s="120">
        <f>ROUND(SUM(J92,K92)-M92/2,0)</f>
        <v>0</v>
      </c>
      <c r="Q92" s="116">
        <f>ROUND(P92*'Indices Técnicos'!$C$25,0)</f>
        <v>0</v>
      </c>
    </row>
    <row r="93" spans="1:17" x14ac:dyDescent="0.25">
      <c r="A93" s="42" t="s">
        <v>350</v>
      </c>
      <c r="B93" s="118">
        <f>Pecuária!D8</f>
        <v>0</v>
      </c>
      <c r="C93" s="120">
        <f>Pecuária!C34+Pecuária!E8</f>
        <v>0</v>
      </c>
      <c r="D93" s="197"/>
      <c r="E93" s="114">
        <f>ROUND((B93+C93)*'Indices Técnicos'!$E$8,0)</f>
        <v>0</v>
      </c>
      <c r="F93" s="119">
        <f>ROUND((B93+C93-E93)*Pecuária!C62,0)</f>
        <v>0</v>
      </c>
      <c r="G93" s="114">
        <f t="shared" si="19"/>
        <v>0</v>
      </c>
      <c r="H93" s="120">
        <f>ROUND(SUM(B93,C93)-E93/2,0)</f>
        <v>0</v>
      </c>
      <c r="I93" s="116">
        <f>ROUND(H93*'Indices Técnicos'!$C$26,0)</f>
        <v>0</v>
      </c>
      <c r="J93" s="114">
        <f>G95</f>
        <v>0</v>
      </c>
      <c r="K93" s="111">
        <f>Pecuária!D34</f>
        <v>0</v>
      </c>
      <c r="L93" s="199"/>
      <c r="M93" s="114">
        <f>ROUND((J93+K93)*'Indices Técnicos'!$E$8,0)</f>
        <v>0</v>
      </c>
      <c r="N93" s="119">
        <f>ROUND((J93+K93-M93)*Pecuária!D62,0)</f>
        <v>0</v>
      </c>
      <c r="O93" s="114">
        <f t="shared" si="20"/>
        <v>0</v>
      </c>
      <c r="P93" s="120">
        <f>ROUND(SUM(J93,K93)-M93/2,0)</f>
        <v>0</v>
      </c>
      <c r="Q93" s="116">
        <f>ROUND(P93*'Indices Técnicos'!$C$26,0)</f>
        <v>0</v>
      </c>
    </row>
    <row r="94" spans="1:17" x14ac:dyDescent="0.25">
      <c r="A94" s="42" t="s">
        <v>351</v>
      </c>
      <c r="B94" s="118">
        <f>Pecuária!D9</f>
        <v>0</v>
      </c>
      <c r="C94" s="120">
        <f>Pecuária!C35+Pecuária!E9</f>
        <v>0</v>
      </c>
      <c r="D94" s="197"/>
      <c r="E94" s="114">
        <f>ROUND((B94+C94)*'Indices Técnicos'!$E$8,0)</f>
        <v>0</v>
      </c>
      <c r="F94" s="119">
        <f>ROUND((B94+C94-E94)*Pecuária!C63,0)</f>
        <v>0</v>
      </c>
      <c r="G94" s="114">
        <f t="shared" si="19"/>
        <v>0</v>
      </c>
      <c r="H94" s="120">
        <f>ROUND(SUM(B94,C94)-E94/2,0)</f>
        <v>0</v>
      </c>
      <c r="I94" s="116">
        <f>ROUND(H94*'Indices Técnicos'!$C$27,0)</f>
        <v>0</v>
      </c>
      <c r="J94" s="114">
        <f>G96</f>
        <v>0</v>
      </c>
      <c r="K94" s="111">
        <f>Pecuária!D35</f>
        <v>0</v>
      </c>
      <c r="L94" s="199"/>
      <c r="M94" s="114">
        <f>ROUND((J94+K94)*'Indices Técnicos'!$E$8,0)</f>
        <v>0</v>
      </c>
      <c r="N94" s="119">
        <f>ROUND((J94+K94-M94)*Pecuária!D63,0)</f>
        <v>0</v>
      </c>
      <c r="O94" s="114">
        <f t="shared" si="20"/>
        <v>0</v>
      </c>
      <c r="P94" s="120">
        <f>ROUND(SUM(J94,K94)-M94/2,0)</f>
        <v>0</v>
      </c>
      <c r="Q94" s="116">
        <f>ROUND(P94*'Indices Técnicos'!$C$27,0)</f>
        <v>0</v>
      </c>
    </row>
    <row r="95" spans="1:17" x14ac:dyDescent="0.25">
      <c r="A95" s="42" t="s">
        <v>352</v>
      </c>
      <c r="B95" s="118">
        <f>Pecuária!D10</f>
        <v>0</v>
      </c>
      <c r="C95" s="120">
        <f>Pecuária!C36+Pecuária!E10</f>
        <v>0</v>
      </c>
      <c r="D95" s="197"/>
      <c r="E95" s="114">
        <f>ROUND((B95+C95)*'Indices Técnicos'!$E$7,0)</f>
        <v>0</v>
      </c>
      <c r="F95" s="119">
        <f>ROUND((B95+C95-E95)*Pecuária!C64,0)</f>
        <v>0</v>
      </c>
      <c r="G95" s="114">
        <f t="shared" si="19"/>
        <v>0</v>
      </c>
      <c r="H95" s="120">
        <f>ROUND(SUM(B95,C95)-E95/2,0)</f>
        <v>0</v>
      </c>
      <c r="I95" s="116">
        <f>ROUND(H95*'Indices Técnicos'!$C$28,0)</f>
        <v>0</v>
      </c>
      <c r="J95" s="114">
        <f>G97</f>
        <v>0</v>
      </c>
      <c r="K95" s="111">
        <f>Pecuária!D36</f>
        <v>0</v>
      </c>
      <c r="L95" s="199"/>
      <c r="M95" s="114">
        <f>ROUND((J95+K95)*'Indices Técnicos'!$E$7,0)</f>
        <v>0</v>
      </c>
      <c r="N95" s="119">
        <f>ROUND((J95+K95-M95)*Pecuária!D64,0)</f>
        <v>0</v>
      </c>
      <c r="O95" s="114">
        <f t="shared" si="20"/>
        <v>0</v>
      </c>
      <c r="P95" s="120">
        <f>ROUND(SUM(J95,K95)-M95/2,0)</f>
        <v>0</v>
      </c>
      <c r="Q95" s="116">
        <f>ROUND(P95*'Indices Técnicos'!$C$28,0)</f>
        <v>0</v>
      </c>
    </row>
    <row r="96" spans="1:17" x14ac:dyDescent="0.25">
      <c r="A96" s="42" t="s">
        <v>353</v>
      </c>
      <c r="B96" s="118">
        <f>Pecuária!D11</f>
        <v>0</v>
      </c>
      <c r="C96" s="120">
        <f>Pecuária!C37+Pecuária!E11</f>
        <v>0</v>
      </c>
      <c r="D96" s="197"/>
      <c r="E96" s="114">
        <f>ROUND((B96+C96)*'Indices Técnicos'!$E$7,0)</f>
        <v>0</v>
      </c>
      <c r="F96" s="119">
        <f>ROUND((B96+C96-E96)*Pecuária!C65,0)</f>
        <v>0</v>
      </c>
      <c r="G96" s="114">
        <f t="shared" si="19"/>
        <v>0</v>
      </c>
      <c r="H96" s="120">
        <f>ROUND(SUM(B96,C96)-E96/2,0)</f>
        <v>0</v>
      </c>
      <c r="I96" s="116">
        <f>ROUND(H96*'Indices Técnicos'!$C$29,0)</f>
        <v>0</v>
      </c>
      <c r="J96" s="114">
        <f>G98</f>
        <v>0</v>
      </c>
      <c r="K96" s="111">
        <f>Pecuária!D37</f>
        <v>0</v>
      </c>
      <c r="L96" s="199"/>
      <c r="M96" s="114">
        <f>ROUND((J96+K96)*'Indices Técnicos'!$E$7,0)</f>
        <v>0</v>
      </c>
      <c r="N96" s="119">
        <f>ROUND((J96+K96-M96)*Pecuária!D65,0)</f>
        <v>0</v>
      </c>
      <c r="O96" s="114">
        <f t="shared" si="20"/>
        <v>0</v>
      </c>
      <c r="P96" s="120">
        <f>ROUND(SUM(J96,K96)-M96/2,0)</f>
        <v>0</v>
      </c>
      <c r="Q96" s="116">
        <f>ROUND(P96*'Indices Técnicos'!$C$29,0)</f>
        <v>0</v>
      </c>
    </row>
    <row r="97" spans="1:17" x14ac:dyDescent="0.25">
      <c r="A97" s="42" t="s">
        <v>354</v>
      </c>
      <c r="B97" s="118">
        <f>Pecuária!D12</f>
        <v>0</v>
      </c>
      <c r="C97" s="120">
        <f>Pecuária!C38+Pecuária!E12</f>
        <v>0</v>
      </c>
      <c r="D97" s="122">
        <f>B91*'Indices Técnicos'!$E$5*50%+C91*'Indices Técnicos'!$E$5/2*50%</f>
        <v>0</v>
      </c>
      <c r="E97" s="114">
        <f>ROUND((B97+C97+D97)*'Indices Técnicos'!$E$6,0)</f>
        <v>0</v>
      </c>
      <c r="F97" s="119">
        <f>ROUND((B97+C97+D97-E97)*Pecuária!C66,0)</f>
        <v>0</v>
      </c>
      <c r="G97" s="114">
        <f>ROUND(B97+C97+D97-E97-F97,0)</f>
        <v>0</v>
      </c>
      <c r="H97" s="114">
        <f>ROUND(SUM(B97,C97)+D97/2-E97/2,0)</f>
        <v>0</v>
      </c>
      <c r="I97" s="116">
        <f>ROUND(H97*'Indices Técnicos'!$C$30,0)</f>
        <v>0</v>
      </c>
      <c r="J97" s="197"/>
      <c r="K97" s="111">
        <f>Pecuária!D38</f>
        <v>0</v>
      </c>
      <c r="L97" s="122">
        <f>J91*'Indices Técnicos'!$E$5*50%+K91*'Indices Técnicos'!$E$5/2*50%</f>
        <v>0</v>
      </c>
      <c r="M97" s="114">
        <f>ROUND((J97+K97+L97)*'Indices Técnicos'!$E$6,0)</f>
        <v>0</v>
      </c>
      <c r="N97" s="119">
        <f>ROUND((J97+K97+L97-M97)*Pecuária!D66,0)</f>
        <v>0</v>
      </c>
      <c r="O97" s="114">
        <f>ROUND(J97+K97+L97-M97-N97,0)</f>
        <v>0</v>
      </c>
      <c r="P97" s="114">
        <f>ROUND(SUM(J97,K97)+L97/2-M97/2,0)</f>
        <v>0</v>
      </c>
      <c r="Q97" s="116">
        <f>ROUND(P97*'Indices Técnicos'!$C$30,0)</f>
        <v>0</v>
      </c>
    </row>
    <row r="98" spans="1:17" x14ac:dyDescent="0.25">
      <c r="A98" s="42" t="s">
        <v>355</v>
      </c>
      <c r="B98" s="118">
        <f>Pecuária!D13</f>
        <v>0</v>
      </c>
      <c r="C98" s="120">
        <f>Pecuária!C39+Pecuária!E13</f>
        <v>0</v>
      </c>
      <c r="D98" s="122">
        <f>B91*'Indices Técnicos'!$E$5*50%+C91*'Indices Técnicos'!$E$5/2*50%</f>
        <v>0</v>
      </c>
      <c r="E98" s="114">
        <f>ROUND((B98+C98+D98)*'Indices Técnicos'!$E$6,0)</f>
        <v>0</v>
      </c>
      <c r="F98" s="125">
        <f>ROUND((B98+C98+D98-E98)*Pecuária!C67,0)</f>
        <v>0</v>
      </c>
      <c r="G98" s="114">
        <f>ROUND(B98+C98+D98-E98-F98,0)</f>
        <v>0</v>
      </c>
      <c r="H98" s="114">
        <f>ROUND(SUM(B98,C98)+D98/2-E98/2,0)</f>
        <v>0</v>
      </c>
      <c r="I98" s="116">
        <f>ROUND(H98*'Indices Técnicos'!$C$31,0)</f>
        <v>0</v>
      </c>
      <c r="J98" s="200"/>
      <c r="K98" s="111">
        <f>Pecuária!D39</f>
        <v>0</v>
      </c>
      <c r="L98" s="122">
        <f>J91*'Indices Técnicos'!$E$5*50%+K91*'Indices Técnicos'!$E$5/2*50%</f>
        <v>0</v>
      </c>
      <c r="M98" s="114">
        <f>ROUND((J98+K98+L98)*'Indices Técnicos'!$E$6,0)</f>
        <v>0</v>
      </c>
      <c r="N98" s="125">
        <f>ROUND((J98+K98+L98-M98)*Pecuária!D67,0)</f>
        <v>0</v>
      </c>
      <c r="O98" s="114">
        <f>ROUND(J98+K98+L98-M98-N98,0)</f>
        <v>0</v>
      </c>
      <c r="P98" s="114">
        <f>ROUND(SUM(J98,K98)+L98/2-M98/2,0)</f>
        <v>0</v>
      </c>
      <c r="Q98" s="116">
        <f>ROUND(P98*'Indices Técnicos'!$C$31,0)</f>
        <v>0</v>
      </c>
    </row>
    <row r="99" spans="1:17" x14ac:dyDescent="0.25">
      <c r="A99" s="106" t="s">
        <v>321</v>
      </c>
      <c r="B99" s="107">
        <f>SUM(B90:B98)</f>
        <v>0</v>
      </c>
      <c r="C99" s="107">
        <f>SUM(C90:C98)</f>
        <v>0</v>
      </c>
      <c r="D99" s="107"/>
      <c r="E99" s="107">
        <f t="shared" ref="E99:F99" si="21">SUM(E90:E98)</f>
        <v>0</v>
      </c>
      <c r="F99" s="108">
        <f t="shared" si="21"/>
        <v>0</v>
      </c>
      <c r="G99" s="107">
        <f>SUM(G90:G98)</f>
        <v>0</v>
      </c>
      <c r="H99" s="107">
        <f>SUM(H90:H98)</f>
        <v>0</v>
      </c>
      <c r="I99" s="106">
        <f t="shared" ref="I99:K99" si="22">SUM(I90:I98)</f>
        <v>0</v>
      </c>
      <c r="J99" s="107">
        <f t="shared" si="22"/>
        <v>0</v>
      </c>
      <c r="K99" s="107">
        <f t="shared" si="22"/>
        <v>0</v>
      </c>
      <c r="L99" s="107">
        <f t="shared" ref="L99:Q99" si="23">SUM(L90:L98)</f>
        <v>0</v>
      </c>
      <c r="M99" s="107">
        <f t="shared" si="23"/>
        <v>0</v>
      </c>
      <c r="N99" s="107">
        <f t="shared" si="23"/>
        <v>0</v>
      </c>
      <c r="O99" s="107">
        <f t="shared" si="23"/>
        <v>0</v>
      </c>
      <c r="P99" s="130">
        <f t="shared" si="23"/>
        <v>0</v>
      </c>
      <c r="Q99" s="106">
        <f t="shared" si="23"/>
        <v>0</v>
      </c>
    </row>
    <row r="100" spans="1:17" x14ac:dyDescent="0.25">
      <c r="N100"/>
    </row>
    <row r="101" spans="1:17" ht="15.75" x14ac:dyDescent="0.25">
      <c r="A101" s="1199" t="s">
        <v>345</v>
      </c>
      <c r="B101" s="1170" t="s">
        <v>371</v>
      </c>
      <c r="C101" s="1172"/>
      <c r="D101" s="1172"/>
      <c r="E101" s="1172"/>
      <c r="F101" s="1172"/>
      <c r="G101" s="1172"/>
      <c r="H101" s="1172"/>
      <c r="I101" s="1171"/>
      <c r="J101" s="1170" t="s">
        <v>372</v>
      </c>
      <c r="K101" s="1172"/>
      <c r="L101" s="1172"/>
      <c r="M101" s="1172"/>
      <c r="N101" s="1172"/>
      <c r="O101" s="1172"/>
      <c r="P101" s="1172"/>
      <c r="Q101" s="1171"/>
    </row>
    <row r="102" spans="1:17" x14ac:dyDescent="0.25">
      <c r="A102" s="1200"/>
      <c r="B102" s="516" t="s">
        <v>420</v>
      </c>
      <c r="C102" s="516" t="s">
        <v>421</v>
      </c>
      <c r="D102" s="516" t="s">
        <v>422</v>
      </c>
      <c r="E102" s="516" t="s">
        <v>423</v>
      </c>
      <c r="F102" s="516" t="s">
        <v>424</v>
      </c>
      <c r="G102" s="516" t="s">
        <v>425</v>
      </c>
      <c r="H102" s="1202" t="s">
        <v>426</v>
      </c>
      <c r="I102" s="1203"/>
      <c r="J102" s="516" t="s">
        <v>420</v>
      </c>
      <c r="K102" s="516" t="s">
        <v>421</v>
      </c>
      <c r="L102" s="516" t="s">
        <v>422</v>
      </c>
      <c r="M102" s="516" t="s">
        <v>423</v>
      </c>
      <c r="N102" s="516" t="s">
        <v>424</v>
      </c>
      <c r="O102" s="516" t="s">
        <v>425</v>
      </c>
      <c r="P102" s="1204" t="s">
        <v>426</v>
      </c>
      <c r="Q102" s="1203"/>
    </row>
    <row r="103" spans="1:17" x14ac:dyDescent="0.25">
      <c r="A103" s="1201"/>
      <c r="B103" s="516" t="s">
        <v>427</v>
      </c>
      <c r="C103" s="516" t="s">
        <v>427</v>
      </c>
      <c r="D103" s="516" t="s">
        <v>427</v>
      </c>
      <c r="E103" s="516" t="s">
        <v>427</v>
      </c>
      <c r="F103" s="523" t="s">
        <v>427</v>
      </c>
      <c r="G103" s="516" t="s">
        <v>427</v>
      </c>
      <c r="H103" s="516" t="s">
        <v>427</v>
      </c>
      <c r="I103" s="516" t="s">
        <v>418</v>
      </c>
      <c r="J103" s="516" t="s">
        <v>427</v>
      </c>
      <c r="K103" s="516" t="s">
        <v>427</v>
      </c>
      <c r="L103" s="516" t="s">
        <v>427</v>
      </c>
      <c r="M103" s="516" t="s">
        <v>427</v>
      </c>
      <c r="N103" s="516" t="s">
        <v>427</v>
      </c>
      <c r="O103" s="516" t="s">
        <v>427</v>
      </c>
      <c r="P103" s="517" t="s">
        <v>427</v>
      </c>
      <c r="Q103" s="516" t="s">
        <v>418</v>
      </c>
    </row>
    <row r="104" spans="1:17" x14ac:dyDescent="0.25">
      <c r="A104" s="109" t="s">
        <v>347</v>
      </c>
      <c r="B104" s="110">
        <f>O90</f>
        <v>0</v>
      </c>
      <c r="C104" s="111">
        <f>Pecuária!E31</f>
        <v>0</v>
      </c>
      <c r="D104" s="198"/>
      <c r="E104" s="112">
        <f>ROUND((B104+C104)*'Indices Técnicos'!$E$9,0)</f>
        <v>0</v>
      </c>
      <c r="F104" s="113">
        <f>ROUND((B104+C104-E104)*Pecuária!E59,0)</f>
        <v>0</v>
      </c>
      <c r="G104" s="114">
        <f>ROUND(B104+C104-E104-F104,0)</f>
        <v>0</v>
      </c>
      <c r="H104" s="115">
        <f>ROUND(SUM(B104,C104)-SUM(E104,F104)/2,0)</f>
        <v>0</v>
      </c>
      <c r="I104" s="116">
        <f>ROUND(H104*'Indices Técnicos'!$C$23,0)</f>
        <v>0</v>
      </c>
      <c r="J104" s="110">
        <f>G104</f>
        <v>0</v>
      </c>
      <c r="K104" s="120">
        <f>Pecuária!F31</f>
        <v>0</v>
      </c>
      <c r="L104" s="198"/>
      <c r="M104" s="112">
        <f>ROUND((J104+K104)*'Indices Técnicos'!$E$9,0)</f>
        <v>0</v>
      </c>
      <c r="N104" s="113">
        <f>ROUND((J104+K104-M104)*Pecuária!F59,0)</f>
        <v>0</v>
      </c>
      <c r="O104" s="127">
        <f>ROUND(J104+K104-M104-N104,0)</f>
        <v>0</v>
      </c>
      <c r="P104" s="128">
        <f>ROUND(SUM(J104,K104)-SUM(M104,N104)/2,0)</f>
        <v>0</v>
      </c>
      <c r="Q104" s="116">
        <f>ROUND(P104*'Indices Técnicos'!$C$23,0)</f>
        <v>0</v>
      </c>
    </row>
    <row r="105" spans="1:17" x14ac:dyDescent="0.25">
      <c r="A105" s="117" t="s">
        <v>348</v>
      </c>
      <c r="B105" s="118">
        <f>O91+O94</f>
        <v>0</v>
      </c>
      <c r="C105" s="111">
        <f>Pecuária!E32</f>
        <v>0</v>
      </c>
      <c r="D105" s="199"/>
      <c r="E105" s="114">
        <f>ROUND((B105+C105)*'Indices Técnicos'!$E$9,0)</f>
        <v>0</v>
      </c>
      <c r="F105" s="119">
        <f>ROUND((B105+C105-E105)*Pecuária!E60,0)</f>
        <v>0</v>
      </c>
      <c r="G105" s="114">
        <f t="shared" ref="G105:G110" si="24">ROUND(B105+C105-E105-F105,0)</f>
        <v>0</v>
      </c>
      <c r="H105" s="120">
        <f>ROUND(SUM(B105,C105)-SUM(E105,F105)/2,0)</f>
        <v>0</v>
      </c>
      <c r="I105" s="116">
        <f>ROUND(H105*'Indices Técnicos'!$C$24,0)</f>
        <v>0</v>
      </c>
      <c r="J105" s="118">
        <f>G105+G108</f>
        <v>0</v>
      </c>
      <c r="K105" s="120">
        <f>Pecuária!F32</f>
        <v>0</v>
      </c>
      <c r="L105" s="199"/>
      <c r="M105" s="114">
        <f>ROUND((J105+K105)*'Indices Técnicos'!$E$9,0)</f>
        <v>0</v>
      </c>
      <c r="N105" s="119">
        <f>ROUND((J105+K105-M105)*Pecuária!F60,0)</f>
        <v>0</v>
      </c>
      <c r="O105" s="111">
        <f t="shared" ref="O105:O110" si="25">ROUND(J105+K105-M105-N105,0)</f>
        <v>0</v>
      </c>
      <c r="P105" s="129">
        <f>ROUND(SUM(J105,K105)-SUM(M105,N105)/2,0)</f>
        <v>0</v>
      </c>
      <c r="Q105" s="116">
        <f>ROUND(P105*'Indices Técnicos'!$C$24,0)</f>
        <v>0</v>
      </c>
    </row>
    <row r="106" spans="1:17" x14ac:dyDescent="0.25">
      <c r="A106" s="121" t="s">
        <v>349</v>
      </c>
      <c r="B106" s="118">
        <f>O92+O93</f>
        <v>0</v>
      </c>
      <c r="C106" s="111">
        <f>Pecuária!E33</f>
        <v>0</v>
      </c>
      <c r="D106" s="199"/>
      <c r="E106" s="114">
        <f>ROUND((B106+C106)*'Indices Técnicos'!$E$9,0)</f>
        <v>0</v>
      </c>
      <c r="F106" s="119">
        <f>ROUND((B106+C106-E106)*Pecuária!E61,0)</f>
        <v>0</v>
      </c>
      <c r="G106" s="114">
        <f t="shared" si="24"/>
        <v>0</v>
      </c>
      <c r="H106" s="120">
        <f>ROUND(SUM(B106,C106)-E106/2,0)</f>
        <v>0</v>
      </c>
      <c r="I106" s="116">
        <f>ROUND(H106*'Indices Técnicos'!$C$25,0)</f>
        <v>0</v>
      </c>
      <c r="J106" s="118">
        <f>G106+G107</f>
        <v>0</v>
      </c>
      <c r="K106" s="120">
        <f>Pecuária!F33</f>
        <v>0</v>
      </c>
      <c r="L106" s="199"/>
      <c r="M106" s="114">
        <f>ROUND((J106+K106)*'Indices Técnicos'!$E$9,0)</f>
        <v>0</v>
      </c>
      <c r="N106" s="119">
        <f>ROUND((J106+K106-M106)*Pecuária!F61,0)</f>
        <v>0</v>
      </c>
      <c r="O106" s="111">
        <f t="shared" si="25"/>
        <v>0</v>
      </c>
      <c r="P106" s="129">
        <f>ROUND(SUM(J106,K106)-M106/2,0)</f>
        <v>0</v>
      </c>
      <c r="Q106" s="116">
        <f>ROUND(P106*'Indices Técnicos'!$C$25,0)</f>
        <v>0</v>
      </c>
    </row>
    <row r="107" spans="1:17" x14ac:dyDescent="0.25">
      <c r="A107" s="117" t="s">
        <v>350</v>
      </c>
      <c r="B107" s="118">
        <f>O95</f>
        <v>0</v>
      </c>
      <c r="C107" s="111">
        <f>Pecuária!E34</f>
        <v>0</v>
      </c>
      <c r="D107" s="199"/>
      <c r="E107" s="114">
        <f>ROUND((B107+C107)*'Indices Técnicos'!$E$8,0)</f>
        <v>0</v>
      </c>
      <c r="F107" s="119">
        <f>ROUND((B107+C107-E107)*Pecuária!E62,0)</f>
        <v>0</v>
      </c>
      <c r="G107" s="114">
        <f t="shared" si="24"/>
        <v>0</v>
      </c>
      <c r="H107" s="120">
        <f>ROUND(SUM(B107,C107)-E107/2,0)</f>
        <v>0</v>
      </c>
      <c r="I107" s="116">
        <f>ROUND(H107*'Indices Técnicos'!$C$26,0)</f>
        <v>0</v>
      </c>
      <c r="J107" s="118">
        <f>G109</f>
        <v>0</v>
      </c>
      <c r="K107" s="120">
        <f>Pecuária!F34</f>
        <v>0</v>
      </c>
      <c r="L107" s="199"/>
      <c r="M107" s="114">
        <f>ROUND((J107+K107)*'Indices Técnicos'!$E$8,0)</f>
        <v>0</v>
      </c>
      <c r="N107" s="119">
        <f>ROUND((J107+K107-M107)*Pecuária!F62,0)</f>
        <v>0</v>
      </c>
      <c r="O107" s="111">
        <f t="shared" si="25"/>
        <v>0</v>
      </c>
      <c r="P107" s="129">
        <f>ROUND(SUM(J107,K107)-M107/2,0)</f>
        <v>0</v>
      </c>
      <c r="Q107" s="116">
        <f>ROUND(P107*'Indices Técnicos'!$C$26,0)</f>
        <v>0</v>
      </c>
    </row>
    <row r="108" spans="1:17" x14ac:dyDescent="0.25">
      <c r="A108" s="117" t="s">
        <v>351</v>
      </c>
      <c r="B108" s="118">
        <f>O96</f>
        <v>0</v>
      </c>
      <c r="C108" s="111">
        <f>Pecuária!E35</f>
        <v>0</v>
      </c>
      <c r="D108" s="199"/>
      <c r="E108" s="114">
        <f>ROUND((B108+C108)*'Indices Técnicos'!$E$8,0)</f>
        <v>0</v>
      </c>
      <c r="F108" s="119">
        <f>ROUND((B108+C108-E108)*Pecuária!E63,0)</f>
        <v>0</v>
      </c>
      <c r="G108" s="114">
        <f t="shared" si="24"/>
        <v>0</v>
      </c>
      <c r="H108" s="120">
        <f>ROUND(SUM(B108,C108)-E108/2,0)</f>
        <v>0</v>
      </c>
      <c r="I108" s="116">
        <f>ROUND(H108*'Indices Técnicos'!$C$27,0)</f>
        <v>0</v>
      </c>
      <c r="J108" s="118">
        <f>G110</f>
        <v>0</v>
      </c>
      <c r="K108" s="120">
        <f>Pecuária!F35</f>
        <v>0</v>
      </c>
      <c r="L108" s="199"/>
      <c r="M108" s="114">
        <f>ROUND((J108+K108)*'Indices Técnicos'!$E$8,0)</f>
        <v>0</v>
      </c>
      <c r="N108" s="119">
        <f>ROUND((J108+K108-M108)*Pecuária!F63,0)</f>
        <v>0</v>
      </c>
      <c r="O108" s="111">
        <f t="shared" si="25"/>
        <v>0</v>
      </c>
      <c r="P108" s="129">
        <f>ROUND(SUM(J108,K108)-M108/2,0)</f>
        <v>0</v>
      </c>
      <c r="Q108" s="116">
        <f>ROUND(P108*'Indices Técnicos'!$C$27,0)</f>
        <v>0</v>
      </c>
    </row>
    <row r="109" spans="1:17" x14ac:dyDescent="0.25">
      <c r="A109" s="117" t="s">
        <v>352</v>
      </c>
      <c r="B109" s="118">
        <f>O97</f>
        <v>0</v>
      </c>
      <c r="C109" s="111">
        <f>Pecuária!E36</f>
        <v>0</v>
      </c>
      <c r="D109" s="199"/>
      <c r="E109" s="114">
        <f>ROUND((B109+C109)*'Indices Técnicos'!$E$7,0)</f>
        <v>0</v>
      </c>
      <c r="F109" s="119">
        <f>ROUND((B109+C109-E109)*Pecuária!E64,0)</f>
        <v>0</v>
      </c>
      <c r="G109" s="114">
        <f t="shared" si="24"/>
        <v>0</v>
      </c>
      <c r="H109" s="120">
        <f>ROUND(SUM(B109,C109)-E109/2,0)</f>
        <v>0</v>
      </c>
      <c r="I109" s="116">
        <f>ROUND(H109*'Indices Técnicos'!$C$28,0)</f>
        <v>0</v>
      </c>
      <c r="J109" s="118">
        <f>G111</f>
        <v>0</v>
      </c>
      <c r="K109" s="120">
        <f>Pecuária!F36</f>
        <v>0</v>
      </c>
      <c r="L109" s="199"/>
      <c r="M109" s="114">
        <f>ROUND((J109+K109)*'Indices Técnicos'!$E$7,0)</f>
        <v>0</v>
      </c>
      <c r="N109" s="119">
        <f>ROUND((J109+K109-M109)*Pecuária!F64,0)</f>
        <v>0</v>
      </c>
      <c r="O109" s="111">
        <f t="shared" si="25"/>
        <v>0</v>
      </c>
      <c r="P109" s="129">
        <f>ROUND(SUM(J109,K109)-M109/2,0)</f>
        <v>0</v>
      </c>
      <c r="Q109" s="116">
        <f>ROUND(P109*'Indices Técnicos'!$C$28,0)</f>
        <v>0</v>
      </c>
    </row>
    <row r="110" spans="1:17" x14ac:dyDescent="0.25">
      <c r="A110" s="117" t="s">
        <v>353</v>
      </c>
      <c r="B110" s="118">
        <f>O98</f>
        <v>0</v>
      </c>
      <c r="C110" s="111">
        <f>Pecuária!E37</f>
        <v>0</v>
      </c>
      <c r="D110" s="199"/>
      <c r="E110" s="114">
        <f>ROUND((B110+C110)*'Indices Técnicos'!$E$7,0)</f>
        <v>0</v>
      </c>
      <c r="F110" s="119">
        <f>ROUND((B110+C110-E110)*Pecuária!E65,0)</f>
        <v>0</v>
      </c>
      <c r="G110" s="114">
        <f t="shared" si="24"/>
        <v>0</v>
      </c>
      <c r="H110" s="120">
        <f>ROUND(SUM(B110,C110)-E110/2,0)</f>
        <v>0</v>
      </c>
      <c r="I110" s="116">
        <f>ROUND(H110*'Indices Técnicos'!$C$29,0)</f>
        <v>0</v>
      </c>
      <c r="J110" s="118">
        <f>G112</f>
        <v>0</v>
      </c>
      <c r="K110" s="120">
        <f>Pecuária!F37</f>
        <v>0</v>
      </c>
      <c r="L110" s="199"/>
      <c r="M110" s="114">
        <f>ROUND((J110+K110)*'Indices Técnicos'!$E$7,0)</f>
        <v>0</v>
      </c>
      <c r="N110" s="119">
        <f>ROUND((J110+K110-M110)*Pecuária!F65,0)</f>
        <v>0</v>
      </c>
      <c r="O110" s="111">
        <f t="shared" si="25"/>
        <v>0</v>
      </c>
      <c r="P110" s="129">
        <f>ROUND(SUM(J110,K110)-M110/2,0)</f>
        <v>0</v>
      </c>
      <c r="Q110" s="116">
        <f>ROUND(P110*'Indices Técnicos'!$C$29,0)</f>
        <v>0</v>
      </c>
    </row>
    <row r="111" spans="1:17" x14ac:dyDescent="0.25">
      <c r="A111" s="117" t="s">
        <v>354</v>
      </c>
      <c r="B111" s="201"/>
      <c r="C111" s="111">
        <f>Pecuária!E38</f>
        <v>0</v>
      </c>
      <c r="D111" s="122">
        <f>B105*'Indices Técnicos'!$E$5*50%+C105*'Indices Técnicos'!$E$5/2*50%</f>
        <v>0</v>
      </c>
      <c r="E111" s="114">
        <f>ROUND((B111+C111+D111)*'Indices Técnicos'!$E$6,0)</f>
        <v>0</v>
      </c>
      <c r="F111" s="119">
        <f>ROUND((B111+C111+D111-E111)*Pecuária!E66,0)</f>
        <v>0</v>
      </c>
      <c r="G111" s="114">
        <f>ROUND(B111+C111+D111-E111-F111,0)</f>
        <v>0</v>
      </c>
      <c r="H111" s="114">
        <f>ROUND(SUM(B111,C111)+D111/2-E111/2,0)</f>
        <v>0</v>
      </c>
      <c r="I111" s="116">
        <f>ROUND(H111*'Indices Técnicos'!$C$30,0)</f>
        <v>0</v>
      </c>
      <c r="J111" s="201"/>
      <c r="K111" s="120">
        <f>Pecuária!F38</f>
        <v>0</v>
      </c>
      <c r="L111" s="122">
        <f>J105*'Indices Técnicos'!$E$5*50%+K105*'Indices Técnicos'!$E$5/2*50%</f>
        <v>0</v>
      </c>
      <c r="M111" s="114">
        <f>ROUND((J111+K111+L111)*'Indices Técnicos'!$E$6,0)</f>
        <v>0</v>
      </c>
      <c r="N111" s="119">
        <f>ROUND((J111+K111+L111-M111)*Pecuária!F66,0)</f>
        <v>0</v>
      </c>
      <c r="O111" s="111">
        <f>ROUND(J111+K111+L111-M111-N111,0)</f>
        <v>0</v>
      </c>
      <c r="P111" s="133">
        <f>ROUND(SUM(J111,K111)+L111/2-M111/2,0)</f>
        <v>0</v>
      </c>
      <c r="Q111" s="116">
        <f>ROUND(P111*'Indices Técnicos'!$C$30,0)</f>
        <v>0</v>
      </c>
    </row>
    <row r="112" spans="1:17" x14ac:dyDescent="0.25">
      <c r="A112" s="123" t="s">
        <v>355</v>
      </c>
      <c r="B112" s="202"/>
      <c r="C112" s="111">
        <f>Pecuária!E39</f>
        <v>0</v>
      </c>
      <c r="D112" s="122">
        <f>B105*'Indices Técnicos'!$E$5*50%+C105*'Indices Técnicos'!$E$5/2*50%</f>
        <v>0</v>
      </c>
      <c r="E112" s="114">
        <f>ROUND((B112+C112+D112)*'Indices Técnicos'!$E$6,0)</f>
        <v>0</v>
      </c>
      <c r="F112" s="125">
        <f>ROUND((B112+C112+D112-E112)*Pecuária!E67,0)</f>
        <v>0</v>
      </c>
      <c r="G112" s="114">
        <f>ROUND(B112+C112+D112-E112-F112,0)</f>
        <v>0</v>
      </c>
      <c r="H112" s="114">
        <f>ROUND(SUM(B112,C112)+D112/2-E112/2,0)</f>
        <v>0</v>
      </c>
      <c r="I112" s="116">
        <f>ROUND(H112*'Indices Técnicos'!$C$31,0)</f>
        <v>0</v>
      </c>
      <c r="J112" s="202"/>
      <c r="K112" s="120">
        <f>Pecuária!F39</f>
        <v>0</v>
      </c>
      <c r="L112" s="122">
        <f>J105*'Indices Técnicos'!$E$5*50%+K105*'Indices Técnicos'!$E$5/2*50%</f>
        <v>0</v>
      </c>
      <c r="M112" s="114">
        <f>ROUND((J112+K112+L112)*'Indices Técnicos'!$E$6,0)</f>
        <v>0</v>
      </c>
      <c r="N112" s="125">
        <f>ROUND((J112+K112+L112-M112)*Pecuária!F67,0)</f>
        <v>0</v>
      </c>
      <c r="O112" s="114">
        <f>ROUND(J112+K112+L112-M112-N112,0)</f>
        <v>0</v>
      </c>
      <c r="P112" s="114">
        <f>ROUND(SUM(J112,K112)+L112/2-M112/2,0)</f>
        <v>0</v>
      </c>
      <c r="Q112" s="116">
        <f>ROUND(P112*'Indices Técnicos'!$C$31,0)</f>
        <v>0</v>
      </c>
    </row>
    <row r="113" spans="1:17" x14ac:dyDescent="0.25">
      <c r="A113" s="106" t="s">
        <v>321</v>
      </c>
      <c r="B113" s="107">
        <f t="shared" ref="B113:Q113" si="26">SUM(B104:B112)</f>
        <v>0</v>
      </c>
      <c r="C113" s="107">
        <f t="shared" si="26"/>
        <v>0</v>
      </c>
      <c r="D113" s="107">
        <f t="shared" si="26"/>
        <v>0</v>
      </c>
      <c r="E113" s="107">
        <f t="shared" si="26"/>
        <v>0</v>
      </c>
      <c r="F113" s="107">
        <f t="shared" si="26"/>
        <v>0</v>
      </c>
      <c r="G113" s="107">
        <f t="shared" si="26"/>
        <v>0</v>
      </c>
      <c r="H113" s="107">
        <f t="shared" si="26"/>
        <v>0</v>
      </c>
      <c r="I113" s="106">
        <f t="shared" si="26"/>
        <v>0</v>
      </c>
      <c r="J113" s="107">
        <f t="shared" si="26"/>
        <v>0</v>
      </c>
      <c r="K113" s="107">
        <f t="shared" si="26"/>
        <v>0</v>
      </c>
      <c r="L113" s="107">
        <f t="shared" si="26"/>
        <v>0</v>
      </c>
      <c r="M113" s="107">
        <f t="shared" si="26"/>
        <v>0</v>
      </c>
      <c r="N113" s="107">
        <f t="shared" si="26"/>
        <v>0</v>
      </c>
      <c r="O113" s="107">
        <f t="shared" si="26"/>
        <v>0</v>
      </c>
      <c r="P113" s="130">
        <f t="shared" si="26"/>
        <v>0</v>
      </c>
      <c r="Q113" s="106">
        <f t="shared" si="26"/>
        <v>0</v>
      </c>
    </row>
    <row r="114" spans="1:17" x14ac:dyDescent="0.25">
      <c r="N114"/>
    </row>
    <row r="115" spans="1:17" ht="15.75" x14ac:dyDescent="0.25">
      <c r="A115" s="1199" t="s">
        <v>345</v>
      </c>
      <c r="B115" s="1170" t="s">
        <v>373</v>
      </c>
      <c r="C115" s="1172"/>
      <c r="D115" s="1172"/>
      <c r="E115" s="1172"/>
      <c r="F115" s="1172"/>
      <c r="G115" s="1172"/>
      <c r="H115" s="1172"/>
      <c r="I115" s="1171"/>
      <c r="J115" s="1170" t="s">
        <v>374</v>
      </c>
      <c r="K115" s="1172"/>
      <c r="L115" s="1172"/>
      <c r="M115" s="1172"/>
      <c r="N115" s="1172"/>
      <c r="O115" s="1172"/>
      <c r="P115" s="1172"/>
      <c r="Q115" s="1171"/>
    </row>
    <row r="116" spans="1:17" x14ac:dyDescent="0.25">
      <c r="A116" s="1200"/>
      <c r="B116" s="516" t="s">
        <v>420</v>
      </c>
      <c r="C116" s="516" t="s">
        <v>421</v>
      </c>
      <c r="D116" s="516" t="s">
        <v>422</v>
      </c>
      <c r="E116" s="516" t="s">
        <v>423</v>
      </c>
      <c r="F116" s="516" t="s">
        <v>424</v>
      </c>
      <c r="G116" s="516" t="s">
        <v>425</v>
      </c>
      <c r="H116" s="1202" t="s">
        <v>426</v>
      </c>
      <c r="I116" s="1203"/>
      <c r="J116" s="516" t="s">
        <v>420</v>
      </c>
      <c r="K116" s="516" t="s">
        <v>421</v>
      </c>
      <c r="L116" s="516" t="s">
        <v>422</v>
      </c>
      <c r="M116" s="516" t="s">
        <v>423</v>
      </c>
      <c r="N116" s="516" t="s">
        <v>424</v>
      </c>
      <c r="O116" s="516" t="s">
        <v>425</v>
      </c>
      <c r="P116" s="1204" t="s">
        <v>426</v>
      </c>
      <c r="Q116" s="1203"/>
    </row>
    <row r="117" spans="1:17" x14ac:dyDescent="0.25">
      <c r="A117" s="1201"/>
      <c r="B117" s="516" t="s">
        <v>427</v>
      </c>
      <c r="C117" s="523" t="s">
        <v>427</v>
      </c>
      <c r="D117" s="516" t="s">
        <v>427</v>
      </c>
      <c r="E117" s="516" t="s">
        <v>427</v>
      </c>
      <c r="F117" s="523" t="s">
        <v>427</v>
      </c>
      <c r="G117" s="516" t="s">
        <v>427</v>
      </c>
      <c r="H117" s="516" t="s">
        <v>427</v>
      </c>
      <c r="I117" s="516" t="s">
        <v>418</v>
      </c>
      <c r="J117" s="516" t="s">
        <v>427</v>
      </c>
      <c r="K117" s="523" t="s">
        <v>427</v>
      </c>
      <c r="L117" s="516" t="s">
        <v>427</v>
      </c>
      <c r="M117" s="516" t="s">
        <v>427</v>
      </c>
      <c r="N117" s="516" t="s">
        <v>427</v>
      </c>
      <c r="O117" s="516" t="s">
        <v>427</v>
      </c>
      <c r="P117" s="517" t="s">
        <v>427</v>
      </c>
      <c r="Q117" s="516" t="s">
        <v>418</v>
      </c>
    </row>
    <row r="118" spans="1:17" x14ac:dyDescent="0.25">
      <c r="A118" s="109" t="s">
        <v>347</v>
      </c>
      <c r="B118" s="110">
        <f>O104</f>
        <v>0</v>
      </c>
      <c r="C118" s="115">
        <f>Pecuária!G31</f>
        <v>0</v>
      </c>
      <c r="D118" s="198"/>
      <c r="E118" s="112">
        <f>ROUND((B118+C118)*'Indices Técnicos'!$E$9,0)</f>
        <v>0</v>
      </c>
      <c r="F118" s="113">
        <f>ROUND((B118+C118-E118)*Pecuária!$G$59,0)</f>
        <v>0</v>
      </c>
      <c r="G118" s="114">
        <f>ROUND(B118+C118-E118-F118,0)</f>
        <v>0</v>
      </c>
      <c r="H118" s="115">
        <f>ROUND(SUM(B118,C118)-SUM(E118,F118)/2,0)</f>
        <v>0</v>
      </c>
      <c r="I118" s="116">
        <f>ROUND(H118*'Indices Técnicos'!$C$23,0)</f>
        <v>0</v>
      </c>
      <c r="J118" s="110">
        <f>G118</f>
        <v>0</v>
      </c>
      <c r="K118" s="115">
        <f>Pecuária!G31</f>
        <v>0</v>
      </c>
      <c r="L118" s="198"/>
      <c r="M118" s="112">
        <f>ROUND((J118+K118)*'Indices Técnicos'!$E$9,0)</f>
        <v>0</v>
      </c>
      <c r="N118" s="113">
        <f>ROUND((J118+K118-M118)*Pecuária!$G$59,0)</f>
        <v>0</v>
      </c>
      <c r="O118" s="127">
        <f>ROUND(J118+K118-M118-N118,0)</f>
        <v>0</v>
      </c>
      <c r="P118" s="115">
        <f>ROUND(SUM(J118,K118)-SUM(M118,N118)/2,0)</f>
        <v>0</v>
      </c>
      <c r="Q118" s="116">
        <f>ROUND(P118*'Indices Técnicos'!$C$23,0)</f>
        <v>0</v>
      </c>
    </row>
    <row r="119" spans="1:17" x14ac:dyDescent="0.25">
      <c r="A119" s="117" t="s">
        <v>348</v>
      </c>
      <c r="B119" s="118">
        <f>O105+O108</f>
        <v>0</v>
      </c>
      <c r="C119" s="120">
        <f>Pecuária!G32</f>
        <v>0</v>
      </c>
      <c r="D119" s="199"/>
      <c r="E119" s="114">
        <f>ROUND((B119+C119)*'Indices Técnicos'!$E$9,0)</f>
        <v>0</v>
      </c>
      <c r="F119" s="119">
        <f>ROUND((B119+C119-E119)*Pecuária!$G$60,0)</f>
        <v>0</v>
      </c>
      <c r="G119" s="114">
        <f t="shared" ref="G119:G124" si="27">ROUND(B119+C119-E119-F119,0)</f>
        <v>0</v>
      </c>
      <c r="H119" s="120">
        <f>ROUND(SUM(B119,C119)-SUM(E119,F119)/2,0)</f>
        <v>0</v>
      </c>
      <c r="I119" s="116">
        <f>ROUND(H119*'Indices Técnicos'!$C$24,0)</f>
        <v>0</v>
      </c>
      <c r="J119" s="118">
        <f>G119+G122</f>
        <v>0</v>
      </c>
      <c r="K119" s="120">
        <f>Pecuária!G32</f>
        <v>0</v>
      </c>
      <c r="L119" s="199"/>
      <c r="M119" s="114">
        <f>ROUND((J119+K119)*'Indices Técnicos'!$E$9,0)</f>
        <v>0</v>
      </c>
      <c r="N119" s="119">
        <f>ROUND((J119+K119-M119)*Pecuária!$G$60,0)</f>
        <v>0</v>
      </c>
      <c r="O119" s="111">
        <f t="shared" ref="O119:O124" si="28">ROUND(J119+K119-M119-N119,0)</f>
        <v>0</v>
      </c>
      <c r="P119" s="120">
        <f>ROUND(SUM(J119,K119)-SUM(M119,N119)/2,0)</f>
        <v>0</v>
      </c>
      <c r="Q119" s="116">
        <f>ROUND(P119*'Indices Técnicos'!$C$24,0)</f>
        <v>0</v>
      </c>
    </row>
    <row r="120" spans="1:17" x14ac:dyDescent="0.25">
      <c r="A120" s="121" t="s">
        <v>349</v>
      </c>
      <c r="B120" s="118">
        <f>O106+O107</f>
        <v>0</v>
      </c>
      <c r="C120" s="120">
        <f>Pecuária!G33</f>
        <v>0</v>
      </c>
      <c r="D120" s="199"/>
      <c r="E120" s="114">
        <f>ROUND((B120+C120)*'Indices Técnicos'!$E$9,0)</f>
        <v>0</v>
      </c>
      <c r="F120" s="119">
        <f>ROUND((B120+C120-E120)*Pecuária!$G$61,0)</f>
        <v>0</v>
      </c>
      <c r="G120" s="114">
        <f t="shared" si="27"/>
        <v>0</v>
      </c>
      <c r="H120" s="120">
        <f>ROUND(SUM(B120,C120)-E120/2,0)</f>
        <v>0</v>
      </c>
      <c r="I120" s="116">
        <f>ROUND(H120*'Indices Técnicos'!$C$25,0)</f>
        <v>0</v>
      </c>
      <c r="J120" s="118">
        <f>G120+G121</f>
        <v>0</v>
      </c>
      <c r="K120" s="120">
        <f>Pecuária!G33</f>
        <v>0</v>
      </c>
      <c r="L120" s="199"/>
      <c r="M120" s="114">
        <f>ROUND((J120+K120)*'Indices Técnicos'!$E$9,0)</f>
        <v>0</v>
      </c>
      <c r="N120" s="119">
        <f>ROUND((J120+K120-M120)*Pecuária!$G$61,0)</f>
        <v>0</v>
      </c>
      <c r="O120" s="111">
        <f t="shared" si="28"/>
        <v>0</v>
      </c>
      <c r="P120" s="120">
        <f>ROUND(SUM(J120,K120)-M120/2,0)</f>
        <v>0</v>
      </c>
      <c r="Q120" s="116">
        <f>ROUND(P120*'Indices Técnicos'!$C$25,0)</f>
        <v>0</v>
      </c>
    </row>
    <row r="121" spans="1:17" x14ac:dyDescent="0.25">
      <c r="A121" s="117" t="s">
        <v>350</v>
      </c>
      <c r="B121" s="118">
        <f>O109</f>
        <v>0</v>
      </c>
      <c r="C121" s="120">
        <f>Pecuária!G34</f>
        <v>0</v>
      </c>
      <c r="D121" s="199"/>
      <c r="E121" s="114">
        <f>ROUND((B121+C121)*'Indices Técnicos'!$E$8,0)</f>
        <v>0</v>
      </c>
      <c r="F121" s="119">
        <f>ROUND((B121+C121-E121)*Pecuária!$G$62,0)</f>
        <v>0</v>
      </c>
      <c r="G121" s="114">
        <f t="shared" si="27"/>
        <v>0</v>
      </c>
      <c r="H121" s="120">
        <f>ROUND(SUM(B121,C121)-E121/2,0)</f>
        <v>0</v>
      </c>
      <c r="I121" s="116">
        <f>ROUND(H121*'Indices Técnicos'!$C$26,0)</f>
        <v>0</v>
      </c>
      <c r="J121" s="118">
        <f>G123</f>
        <v>0</v>
      </c>
      <c r="K121" s="120">
        <f>Pecuária!G34</f>
        <v>0</v>
      </c>
      <c r="L121" s="199"/>
      <c r="M121" s="114">
        <f>ROUND((J121+K121)*'Indices Técnicos'!$E$8,0)</f>
        <v>0</v>
      </c>
      <c r="N121" s="119">
        <f>ROUND((J121+K121-M121)*Pecuária!$G$62,0)</f>
        <v>0</v>
      </c>
      <c r="O121" s="111">
        <f t="shared" si="28"/>
        <v>0</v>
      </c>
      <c r="P121" s="120">
        <f>ROUND(SUM(J121,K121)-M121/2,0)</f>
        <v>0</v>
      </c>
      <c r="Q121" s="116">
        <f>ROUND(P121*'Indices Técnicos'!$C$26,0)</f>
        <v>0</v>
      </c>
    </row>
    <row r="122" spans="1:17" x14ac:dyDescent="0.25">
      <c r="A122" s="117" t="s">
        <v>351</v>
      </c>
      <c r="B122" s="118">
        <f>O110</f>
        <v>0</v>
      </c>
      <c r="C122" s="120">
        <f>Pecuária!G35</f>
        <v>0</v>
      </c>
      <c r="D122" s="199"/>
      <c r="E122" s="114">
        <f>ROUND((B122+C122)*'Indices Técnicos'!$E$8,0)</f>
        <v>0</v>
      </c>
      <c r="F122" s="119">
        <f>ROUND((B122+C122-E122)*Pecuária!$G$63,0)</f>
        <v>0</v>
      </c>
      <c r="G122" s="114">
        <f t="shared" si="27"/>
        <v>0</v>
      </c>
      <c r="H122" s="120">
        <f>ROUND(SUM(B122,C122)-E122/2,0)</f>
        <v>0</v>
      </c>
      <c r="I122" s="116">
        <f>ROUND(H122*'Indices Técnicos'!$C$27,0)</f>
        <v>0</v>
      </c>
      <c r="J122" s="118">
        <f>G124</f>
        <v>0</v>
      </c>
      <c r="K122" s="120">
        <f>Pecuária!G35</f>
        <v>0</v>
      </c>
      <c r="L122" s="199"/>
      <c r="M122" s="114">
        <f>ROUND((J122+K122)*'Indices Técnicos'!$E$8,0)</f>
        <v>0</v>
      </c>
      <c r="N122" s="119">
        <f>ROUND((J122+K122-M122)*Pecuária!$G$63,0)</f>
        <v>0</v>
      </c>
      <c r="O122" s="111">
        <f t="shared" si="28"/>
        <v>0</v>
      </c>
      <c r="P122" s="120">
        <f>ROUND(SUM(J122,K122)-M122/2,0)</f>
        <v>0</v>
      </c>
      <c r="Q122" s="116">
        <f>ROUND(P122*'Indices Técnicos'!$C$27,0)</f>
        <v>0</v>
      </c>
    </row>
    <row r="123" spans="1:17" x14ac:dyDescent="0.25">
      <c r="A123" s="117" t="s">
        <v>352</v>
      </c>
      <c r="B123" s="118">
        <f>O111</f>
        <v>0</v>
      </c>
      <c r="C123" s="120">
        <f>Pecuária!G36</f>
        <v>0</v>
      </c>
      <c r="D123" s="199"/>
      <c r="E123" s="114">
        <f>ROUND((B123+C123)*'Indices Técnicos'!$E$7,0)</f>
        <v>0</v>
      </c>
      <c r="F123" s="119">
        <f>ROUND((B123+C123-E123)*Pecuária!$G$64,0)</f>
        <v>0</v>
      </c>
      <c r="G123" s="114">
        <f t="shared" si="27"/>
        <v>0</v>
      </c>
      <c r="H123" s="120">
        <f>ROUND(SUM(B123,C123)-E123/2,0)</f>
        <v>0</v>
      </c>
      <c r="I123" s="116">
        <f>ROUND(H123*'Indices Técnicos'!$C$28,0)</f>
        <v>0</v>
      </c>
      <c r="J123" s="118">
        <f>G125</f>
        <v>0</v>
      </c>
      <c r="K123" s="120">
        <f>Pecuária!G36</f>
        <v>0</v>
      </c>
      <c r="L123" s="199"/>
      <c r="M123" s="114">
        <f>ROUND((J123+K123)*'Indices Técnicos'!$E$7,0)</f>
        <v>0</v>
      </c>
      <c r="N123" s="119">
        <f>ROUND((J123+K123-M123)*Pecuária!$G$64,0)</f>
        <v>0</v>
      </c>
      <c r="O123" s="111">
        <f t="shared" si="28"/>
        <v>0</v>
      </c>
      <c r="P123" s="120">
        <f>ROUND(SUM(J123,K123)-M123/2,0)</f>
        <v>0</v>
      </c>
      <c r="Q123" s="116">
        <f>ROUND(P123*'Indices Técnicos'!$C$28,0)</f>
        <v>0</v>
      </c>
    </row>
    <row r="124" spans="1:17" x14ac:dyDescent="0.25">
      <c r="A124" s="117" t="s">
        <v>353</v>
      </c>
      <c r="B124" s="118">
        <f>O112</f>
        <v>0</v>
      </c>
      <c r="C124" s="120">
        <f>Pecuária!G37</f>
        <v>0</v>
      </c>
      <c r="D124" s="199"/>
      <c r="E124" s="114">
        <f>ROUND((B124+C124)*'Indices Técnicos'!$E$7,0)</f>
        <v>0</v>
      </c>
      <c r="F124" s="119">
        <f>ROUND((B124+C124-E124)*Pecuária!$G$65,0)</f>
        <v>0</v>
      </c>
      <c r="G124" s="114">
        <f t="shared" si="27"/>
        <v>0</v>
      </c>
      <c r="H124" s="120">
        <f>ROUND(SUM(B124,C124)-E124/2,0)</f>
        <v>0</v>
      </c>
      <c r="I124" s="116">
        <f>ROUND(H124*'Indices Técnicos'!$C$29,0)</f>
        <v>0</v>
      </c>
      <c r="J124" s="118">
        <f>G126</f>
        <v>0</v>
      </c>
      <c r="K124" s="120">
        <f>Pecuária!G37</f>
        <v>0</v>
      </c>
      <c r="L124" s="199"/>
      <c r="M124" s="114">
        <f>ROUND((J124+K124)*'Indices Técnicos'!$E$7,0)</f>
        <v>0</v>
      </c>
      <c r="N124" s="119">
        <f>ROUND((J124+K124-M124)*Pecuária!$G$65,0)</f>
        <v>0</v>
      </c>
      <c r="O124" s="111">
        <f t="shared" si="28"/>
        <v>0</v>
      </c>
      <c r="P124" s="120">
        <f>ROUND(SUM(J124,K124)-M124/2,0)</f>
        <v>0</v>
      </c>
      <c r="Q124" s="116">
        <f>ROUND(P124*'Indices Técnicos'!$C$29,0)</f>
        <v>0</v>
      </c>
    </row>
    <row r="125" spans="1:17" x14ac:dyDescent="0.25">
      <c r="A125" s="117" t="s">
        <v>354</v>
      </c>
      <c r="B125" s="201"/>
      <c r="C125" s="120">
        <f>Pecuária!G38</f>
        <v>0</v>
      </c>
      <c r="D125" s="122">
        <f>B119*'Indices Técnicos'!$E$5*50%+C119*'Indices Técnicos'!$E$5/2*50%</f>
        <v>0</v>
      </c>
      <c r="E125" s="114">
        <f>ROUND((B125+C125+D125)*'Indices Técnicos'!$E$6,0)</f>
        <v>0</v>
      </c>
      <c r="F125" s="119">
        <f>ROUND((B125+C125+D125-E125)*Pecuária!$G$66,0)</f>
        <v>0</v>
      </c>
      <c r="G125" s="114">
        <f>ROUND(B125+C125+D125-E125-F125,0)</f>
        <v>0</v>
      </c>
      <c r="H125" s="114">
        <f>ROUND(SUM(B125,C125)+D125/2-E125/2,0)</f>
        <v>0</v>
      </c>
      <c r="I125" s="116">
        <f>ROUND(H125*'Indices Técnicos'!$C$30,0)</f>
        <v>0</v>
      </c>
      <c r="J125" s="201"/>
      <c r="K125" s="120">
        <f>Pecuária!G38</f>
        <v>0</v>
      </c>
      <c r="L125" s="122">
        <f>J119*'Indices Técnicos'!$E$5*50%+K119*'Indices Técnicos'!$E$5/2*50%</f>
        <v>0</v>
      </c>
      <c r="M125" s="114">
        <f>ROUND((J125+K125+L125)*'Indices Técnicos'!$E$6,0)</f>
        <v>0</v>
      </c>
      <c r="N125" s="119">
        <f>ROUND((J125+K125+L125-M125)*Pecuária!$G$66,0)</f>
        <v>0</v>
      </c>
      <c r="O125" s="111">
        <f>ROUND(J125+K125+L125-M125-N125,0)</f>
        <v>0</v>
      </c>
      <c r="P125" s="114">
        <f>ROUND(SUM(J125,K125)+L125/2-M125/2,0)</f>
        <v>0</v>
      </c>
      <c r="Q125" s="116">
        <f>ROUND(P125*'Indices Técnicos'!$C$30,0)</f>
        <v>0</v>
      </c>
    </row>
    <row r="126" spans="1:17" x14ac:dyDescent="0.25">
      <c r="A126" s="123" t="s">
        <v>355</v>
      </c>
      <c r="B126" s="202"/>
      <c r="C126" s="108">
        <f>Pecuária!G39</f>
        <v>0</v>
      </c>
      <c r="D126" s="122">
        <f>B119*'Indices Técnicos'!$E$5*50%+C119*'Indices Técnicos'!$E$5/2*50%</f>
        <v>0</v>
      </c>
      <c r="E126" s="114">
        <f>ROUND((B126+C126+D126)*'Indices Técnicos'!$E$6,0)</f>
        <v>0</v>
      </c>
      <c r="F126" s="125">
        <f>ROUND((B126+C126+D126-E126)*Pecuária!$G$67,0)</f>
        <v>0</v>
      </c>
      <c r="G126" s="114">
        <f>ROUND(B126+C126+D126-E126-F126,0)</f>
        <v>0</v>
      </c>
      <c r="H126" s="114">
        <f>ROUND(SUM(B126,C126)+D126/2-E126/2,0)</f>
        <v>0</v>
      </c>
      <c r="I126" s="116">
        <f>ROUND(H126*'Indices Técnicos'!$C$31,0)</f>
        <v>0</v>
      </c>
      <c r="J126" s="202"/>
      <c r="K126" s="108">
        <f>Pecuária!G39</f>
        <v>0</v>
      </c>
      <c r="L126" s="122">
        <f>J119*'Indices Técnicos'!$E$5*50%+K119*'Indices Técnicos'!$E$5/2*50%</f>
        <v>0</v>
      </c>
      <c r="M126" s="114">
        <f>ROUND((J126+K126+L126)*'Indices Técnicos'!$E$6,0)</f>
        <v>0</v>
      </c>
      <c r="N126" s="125">
        <f>ROUND((J126+K126+L126-M126)*Pecuária!$G$67,0)</f>
        <v>0</v>
      </c>
      <c r="O126" s="131">
        <f>ROUND(J126+K126+L126-M126-N126,0)</f>
        <v>0</v>
      </c>
      <c r="P126" s="114">
        <f>ROUND(SUM(J126,K126)+L126/2-M126/2,0)</f>
        <v>0</v>
      </c>
      <c r="Q126" s="116">
        <f>ROUND(P126*'Indices Técnicos'!$C$31,0)</f>
        <v>0</v>
      </c>
    </row>
    <row r="127" spans="1:17" x14ac:dyDescent="0.25">
      <c r="A127" s="106" t="s">
        <v>321</v>
      </c>
      <c r="B127" s="107">
        <f>SUM(B118:B126)</f>
        <v>0</v>
      </c>
      <c r="C127" s="108">
        <f>SUM(C118:C126)</f>
        <v>0</v>
      </c>
      <c r="D127" s="107"/>
      <c r="E127" s="107">
        <f t="shared" ref="E127:Q127" si="29">SUM(E118:E126)</f>
        <v>0</v>
      </c>
      <c r="F127" s="108">
        <f t="shared" si="29"/>
        <v>0</v>
      </c>
      <c r="G127" s="107">
        <f t="shared" si="29"/>
        <v>0</v>
      </c>
      <c r="H127" s="107">
        <f t="shared" si="29"/>
        <v>0</v>
      </c>
      <c r="I127" s="106">
        <f t="shared" si="29"/>
        <v>0</v>
      </c>
      <c r="J127" s="107">
        <f t="shared" si="29"/>
        <v>0</v>
      </c>
      <c r="K127" s="108">
        <f t="shared" si="29"/>
        <v>0</v>
      </c>
      <c r="L127" s="107">
        <f t="shared" si="29"/>
        <v>0</v>
      </c>
      <c r="M127" s="107">
        <f t="shared" si="29"/>
        <v>0</v>
      </c>
      <c r="N127" s="108">
        <f t="shared" si="29"/>
        <v>0</v>
      </c>
      <c r="O127" s="107">
        <f t="shared" si="29"/>
        <v>0</v>
      </c>
      <c r="P127" s="130">
        <f t="shared" si="29"/>
        <v>0</v>
      </c>
      <c r="Q127" s="106">
        <f t="shared" si="29"/>
        <v>0</v>
      </c>
    </row>
    <row r="128" spans="1:17" s="524" customFormat="1" x14ac:dyDescent="0.25"/>
    <row r="129" spans="1:17" ht="15.75" x14ac:dyDescent="0.25">
      <c r="A129" s="1199" t="s">
        <v>345</v>
      </c>
      <c r="B129" s="1170" t="s">
        <v>375</v>
      </c>
      <c r="C129" s="1172"/>
      <c r="D129" s="1172"/>
      <c r="E129" s="1172"/>
      <c r="F129" s="1172"/>
      <c r="G129" s="1172"/>
      <c r="H129" s="1172"/>
      <c r="I129" s="1171"/>
      <c r="J129" s="1170" t="s">
        <v>376</v>
      </c>
      <c r="K129" s="1172"/>
      <c r="L129" s="1172"/>
      <c r="M129" s="1172"/>
      <c r="N129" s="1172"/>
      <c r="O129" s="1172"/>
      <c r="P129" s="1172"/>
      <c r="Q129" s="1171"/>
    </row>
    <row r="130" spans="1:17" x14ac:dyDescent="0.25">
      <c r="A130" s="1200"/>
      <c r="B130" s="516" t="s">
        <v>420</v>
      </c>
      <c r="C130" s="516" t="s">
        <v>421</v>
      </c>
      <c r="D130" s="516" t="s">
        <v>422</v>
      </c>
      <c r="E130" s="516" t="s">
        <v>423</v>
      </c>
      <c r="F130" s="516" t="s">
        <v>424</v>
      </c>
      <c r="G130" s="516" t="s">
        <v>425</v>
      </c>
      <c r="H130" s="1202" t="s">
        <v>426</v>
      </c>
      <c r="I130" s="1203"/>
      <c r="J130" s="516" t="s">
        <v>420</v>
      </c>
      <c r="K130" s="516" t="s">
        <v>421</v>
      </c>
      <c r="L130" s="516" t="s">
        <v>422</v>
      </c>
      <c r="M130" s="516" t="s">
        <v>423</v>
      </c>
      <c r="N130" s="516" t="s">
        <v>424</v>
      </c>
      <c r="O130" s="516" t="s">
        <v>425</v>
      </c>
      <c r="P130" s="1204" t="s">
        <v>426</v>
      </c>
      <c r="Q130" s="1203"/>
    </row>
    <row r="131" spans="1:17" x14ac:dyDescent="0.25">
      <c r="A131" s="1201"/>
      <c r="B131" s="516" t="s">
        <v>427</v>
      </c>
      <c r="C131" s="523" t="s">
        <v>427</v>
      </c>
      <c r="D131" s="516" t="s">
        <v>427</v>
      </c>
      <c r="E131" s="516" t="s">
        <v>427</v>
      </c>
      <c r="F131" s="516" t="s">
        <v>427</v>
      </c>
      <c r="G131" s="516" t="s">
        <v>427</v>
      </c>
      <c r="H131" s="516" t="s">
        <v>427</v>
      </c>
      <c r="I131" s="516" t="s">
        <v>418</v>
      </c>
      <c r="J131" s="516" t="s">
        <v>427</v>
      </c>
      <c r="K131" s="523" t="s">
        <v>427</v>
      </c>
      <c r="L131" s="516" t="s">
        <v>427</v>
      </c>
      <c r="M131" s="516" t="s">
        <v>427</v>
      </c>
      <c r="N131" s="516" t="s">
        <v>427</v>
      </c>
      <c r="O131" s="516" t="s">
        <v>427</v>
      </c>
      <c r="P131" s="517" t="s">
        <v>427</v>
      </c>
      <c r="Q131" s="516" t="s">
        <v>418</v>
      </c>
    </row>
    <row r="132" spans="1:17" x14ac:dyDescent="0.25">
      <c r="A132" s="109" t="s">
        <v>347</v>
      </c>
      <c r="B132" s="110">
        <f>O118</f>
        <v>0</v>
      </c>
      <c r="C132" s="115">
        <f>Pecuária!$G$31</f>
        <v>0</v>
      </c>
      <c r="D132" s="198"/>
      <c r="E132" s="112">
        <f>ROUND((B132+C132)*'Indices Técnicos'!$E$9,0)</f>
        <v>0</v>
      </c>
      <c r="F132" s="113">
        <f>ROUND((B132+C132-E132)*Pecuária!$G$59,0)</f>
        <v>0</v>
      </c>
      <c r="G132" s="114">
        <f>ROUND(B132+C132-E132-F132,0)</f>
        <v>0</v>
      </c>
      <c r="H132" s="115">
        <f>ROUND(SUM(B132,C132)-SUM(E132,F132)/2,0)</f>
        <v>0</v>
      </c>
      <c r="I132" s="116">
        <f>ROUND(H132*'Indices Técnicos'!$C$23,0)</f>
        <v>0</v>
      </c>
      <c r="J132" s="110">
        <f>G132</f>
        <v>0</v>
      </c>
      <c r="K132" s="115">
        <f>Pecuária!$G$31</f>
        <v>0</v>
      </c>
      <c r="L132" s="198"/>
      <c r="M132" s="112">
        <f>ROUND((J132+K132)*'Indices Técnicos'!$E$9,0)</f>
        <v>0</v>
      </c>
      <c r="N132" s="113">
        <f>ROUND((J132+K132-M132)*Pecuária!$G$59,0)</f>
        <v>0</v>
      </c>
      <c r="O132" s="127">
        <f>ROUND(J132+K132-M132-N132,0)</f>
        <v>0</v>
      </c>
      <c r="P132" s="115">
        <f>ROUND(SUM(J132,K132)-SUM(M132,N132)/2,0)</f>
        <v>0</v>
      </c>
      <c r="Q132" s="116">
        <f>ROUND(P132*'Indices Técnicos'!$C$23,0)</f>
        <v>0</v>
      </c>
    </row>
    <row r="133" spans="1:17" x14ac:dyDescent="0.25">
      <c r="A133" s="117" t="s">
        <v>348</v>
      </c>
      <c r="B133" s="118">
        <f>O119+O122</f>
        <v>0</v>
      </c>
      <c r="C133" s="120">
        <f>Pecuária!$G$32</f>
        <v>0</v>
      </c>
      <c r="D133" s="199"/>
      <c r="E133" s="114">
        <f>ROUND((B133+C133)*'Indices Técnicos'!$E$9,0)</f>
        <v>0</v>
      </c>
      <c r="F133" s="119">
        <f>ROUND((B133+C133-E133)*Pecuária!$G$60,0)</f>
        <v>0</v>
      </c>
      <c r="G133" s="114">
        <f t="shared" ref="G133:G138" si="30">ROUND(B133+C133-E133-F133,0)</f>
        <v>0</v>
      </c>
      <c r="H133" s="120">
        <f>ROUND(SUM(B133,C133)-SUM(E133,F133)/2,0)</f>
        <v>0</v>
      </c>
      <c r="I133" s="116">
        <f>ROUND(H133*'Indices Técnicos'!$C$24,0)</f>
        <v>0</v>
      </c>
      <c r="J133" s="118">
        <f>G133+G136</f>
        <v>0</v>
      </c>
      <c r="K133" s="120">
        <f>Pecuária!$G$32</f>
        <v>0</v>
      </c>
      <c r="L133" s="199"/>
      <c r="M133" s="114">
        <f>ROUND((J133+K133)*'Indices Técnicos'!$E$9,0)</f>
        <v>0</v>
      </c>
      <c r="N133" s="119">
        <f>ROUND((J133+K133-M133)*Pecuária!$G$60,0)</f>
        <v>0</v>
      </c>
      <c r="O133" s="111">
        <f t="shared" ref="O133:O138" si="31">ROUND(J133+K133-M133-N133,0)</f>
        <v>0</v>
      </c>
      <c r="P133" s="120">
        <f>ROUND(SUM(J133,K133)-SUM(M133,N133)/2,0)</f>
        <v>0</v>
      </c>
      <c r="Q133" s="116">
        <f>ROUND(P133*'Indices Técnicos'!$C$24,0)</f>
        <v>0</v>
      </c>
    </row>
    <row r="134" spans="1:17" x14ac:dyDescent="0.25">
      <c r="A134" s="121" t="s">
        <v>349</v>
      </c>
      <c r="B134" s="118">
        <f>O120+O121</f>
        <v>0</v>
      </c>
      <c r="C134" s="120">
        <f>Pecuária!$G$33</f>
        <v>0</v>
      </c>
      <c r="D134" s="199"/>
      <c r="E134" s="114">
        <f>ROUND((B134+C134)*'Indices Técnicos'!$E$9,0)</f>
        <v>0</v>
      </c>
      <c r="F134" s="119">
        <f>ROUND((B134+C134-E134)*Pecuária!$G$61,0)</f>
        <v>0</v>
      </c>
      <c r="G134" s="114">
        <f t="shared" si="30"/>
        <v>0</v>
      </c>
      <c r="H134" s="120">
        <f>ROUND(SUM(B134,C134)-E134/2,0)</f>
        <v>0</v>
      </c>
      <c r="I134" s="116">
        <f>ROUND(H134*'Indices Técnicos'!$C$25,0)</f>
        <v>0</v>
      </c>
      <c r="J134" s="118">
        <f>G134+G135</f>
        <v>0</v>
      </c>
      <c r="K134" s="120">
        <f>Pecuária!$G$33</f>
        <v>0</v>
      </c>
      <c r="L134" s="199"/>
      <c r="M134" s="114">
        <f>ROUND((J134+K134)*'Indices Técnicos'!$E$9,0)</f>
        <v>0</v>
      </c>
      <c r="N134" s="119">
        <f>ROUND((J134+K134-M134)*Pecuária!$G$61,0)</f>
        <v>0</v>
      </c>
      <c r="O134" s="111">
        <f t="shared" si="31"/>
        <v>0</v>
      </c>
      <c r="P134" s="120">
        <f>ROUND(SUM(J134,K134)-M134/2,0)</f>
        <v>0</v>
      </c>
      <c r="Q134" s="116">
        <f>ROUND(P134*'Indices Técnicos'!$C$25,0)</f>
        <v>0</v>
      </c>
    </row>
    <row r="135" spans="1:17" x14ac:dyDescent="0.25">
      <c r="A135" s="117" t="s">
        <v>350</v>
      </c>
      <c r="B135" s="118">
        <f>O123</f>
        <v>0</v>
      </c>
      <c r="C135" s="120">
        <f>Pecuária!$G$34</f>
        <v>0</v>
      </c>
      <c r="D135" s="199"/>
      <c r="E135" s="114">
        <f>ROUND((B135+C135)*'Indices Técnicos'!$E$8,0)</f>
        <v>0</v>
      </c>
      <c r="F135" s="119">
        <f>ROUND((B135+C135-E135)*Pecuária!$G$62,0)</f>
        <v>0</v>
      </c>
      <c r="G135" s="114">
        <f t="shared" si="30"/>
        <v>0</v>
      </c>
      <c r="H135" s="120">
        <f>ROUND(SUM(B135,C135)-E135/2,0)</f>
        <v>0</v>
      </c>
      <c r="I135" s="116">
        <f>ROUND(H135*'Indices Técnicos'!$C$26,0)</f>
        <v>0</v>
      </c>
      <c r="J135" s="118">
        <f>G137</f>
        <v>0</v>
      </c>
      <c r="K135" s="120">
        <f>Pecuária!$G$34</f>
        <v>0</v>
      </c>
      <c r="L135" s="199"/>
      <c r="M135" s="114">
        <f>ROUND((J135+K135)*'Indices Técnicos'!$E$8,0)</f>
        <v>0</v>
      </c>
      <c r="N135" s="119">
        <f>ROUND((J135+K135-M135)*Pecuária!$G$62,0)</f>
        <v>0</v>
      </c>
      <c r="O135" s="111">
        <f t="shared" si="31"/>
        <v>0</v>
      </c>
      <c r="P135" s="120">
        <f>ROUND(SUM(J135,K135)-M135/2,0)</f>
        <v>0</v>
      </c>
      <c r="Q135" s="116">
        <f>ROUND(P135*'Indices Técnicos'!$C$26,0)</f>
        <v>0</v>
      </c>
    </row>
    <row r="136" spans="1:17" x14ac:dyDescent="0.25">
      <c r="A136" s="117" t="s">
        <v>351</v>
      </c>
      <c r="B136" s="118">
        <f>O124</f>
        <v>0</v>
      </c>
      <c r="C136" s="120">
        <f>Pecuária!$G$35</f>
        <v>0</v>
      </c>
      <c r="D136" s="199"/>
      <c r="E136" s="114">
        <f>ROUND((B136+C136)*'Indices Técnicos'!$E$8,0)</f>
        <v>0</v>
      </c>
      <c r="F136" s="119">
        <f>ROUND((B136+C136-E136)*Pecuária!$G$63,0)</f>
        <v>0</v>
      </c>
      <c r="G136" s="114">
        <f t="shared" si="30"/>
        <v>0</v>
      </c>
      <c r="H136" s="120">
        <f>ROUND(SUM(B136,C136)-E136/2,0)</f>
        <v>0</v>
      </c>
      <c r="I136" s="116">
        <f>ROUND(H136*'Indices Técnicos'!$C$27,0)</f>
        <v>0</v>
      </c>
      <c r="J136" s="118">
        <f>G138</f>
        <v>0</v>
      </c>
      <c r="K136" s="120">
        <f>Pecuária!$G$35</f>
        <v>0</v>
      </c>
      <c r="L136" s="199"/>
      <c r="M136" s="114">
        <f>ROUND((J136+K136)*'Indices Técnicos'!$E$8,0)</f>
        <v>0</v>
      </c>
      <c r="N136" s="119">
        <f>ROUND((J136+K136-M136)*Pecuária!$G$63,0)</f>
        <v>0</v>
      </c>
      <c r="O136" s="111">
        <f t="shared" si="31"/>
        <v>0</v>
      </c>
      <c r="P136" s="120">
        <f>ROUND(SUM(J136,K136)-M136/2,0)</f>
        <v>0</v>
      </c>
      <c r="Q136" s="116">
        <f>ROUND(P136*'Indices Técnicos'!$C$27,0)</f>
        <v>0</v>
      </c>
    </row>
    <row r="137" spans="1:17" x14ac:dyDescent="0.25">
      <c r="A137" s="117" t="s">
        <v>352</v>
      </c>
      <c r="B137" s="118">
        <f>O125</f>
        <v>0</v>
      </c>
      <c r="C137" s="120">
        <f>Pecuária!$G$36</f>
        <v>0</v>
      </c>
      <c r="D137" s="199"/>
      <c r="E137" s="114">
        <f>ROUND((B137+C137)*'Indices Técnicos'!$E$7,0)</f>
        <v>0</v>
      </c>
      <c r="F137" s="119">
        <f>ROUND((B137+C137-E137)*Pecuária!$G$64,0)</f>
        <v>0</v>
      </c>
      <c r="G137" s="114">
        <f t="shared" si="30"/>
        <v>0</v>
      </c>
      <c r="H137" s="120">
        <f>ROUND(SUM(B137,C137)-E137/2,0)</f>
        <v>0</v>
      </c>
      <c r="I137" s="116">
        <f>ROUND(H137*'Indices Técnicos'!$C$28,0)</f>
        <v>0</v>
      </c>
      <c r="J137" s="118">
        <f>G139</f>
        <v>0</v>
      </c>
      <c r="K137" s="120">
        <f>Pecuária!$G$36</f>
        <v>0</v>
      </c>
      <c r="L137" s="199"/>
      <c r="M137" s="114">
        <f>ROUND((J137+K137)*'Indices Técnicos'!$E$7,0)</f>
        <v>0</v>
      </c>
      <c r="N137" s="119">
        <f>ROUND((J137+K137-M137)*Pecuária!$G$64,0)</f>
        <v>0</v>
      </c>
      <c r="O137" s="111">
        <f t="shared" si="31"/>
        <v>0</v>
      </c>
      <c r="P137" s="120">
        <f>ROUND(SUM(J137,K137)-M137/2,0)</f>
        <v>0</v>
      </c>
      <c r="Q137" s="116">
        <f>ROUND(P137*'Indices Técnicos'!$C$28,0)</f>
        <v>0</v>
      </c>
    </row>
    <row r="138" spans="1:17" x14ac:dyDescent="0.25">
      <c r="A138" s="117" t="s">
        <v>353</v>
      </c>
      <c r="B138" s="118">
        <f>O126</f>
        <v>0</v>
      </c>
      <c r="C138" s="120">
        <f>Pecuária!$G$37</f>
        <v>0</v>
      </c>
      <c r="D138" s="199"/>
      <c r="E138" s="114">
        <f>ROUND((B138+C138)*'Indices Técnicos'!$E$7,0)</f>
        <v>0</v>
      </c>
      <c r="F138" s="119">
        <f>ROUND((B138+C138-E138)*Pecuária!$G$65,0)</f>
        <v>0</v>
      </c>
      <c r="G138" s="114">
        <f t="shared" si="30"/>
        <v>0</v>
      </c>
      <c r="H138" s="120">
        <f>ROUND(SUM(B138,C138)-E138/2,0)</f>
        <v>0</v>
      </c>
      <c r="I138" s="116">
        <f>ROUND(H138*'Indices Técnicos'!$C$29,0)</f>
        <v>0</v>
      </c>
      <c r="J138" s="118">
        <f>G140</f>
        <v>0</v>
      </c>
      <c r="K138" s="120">
        <f>Pecuária!$G$37</f>
        <v>0</v>
      </c>
      <c r="L138" s="199"/>
      <c r="M138" s="114">
        <f>ROUND((J138+K138)*'Indices Técnicos'!$E$7,0)</f>
        <v>0</v>
      </c>
      <c r="N138" s="119">
        <f>ROUND((J138+K138-M138)*Pecuária!$G$65,0)</f>
        <v>0</v>
      </c>
      <c r="O138" s="111">
        <f t="shared" si="31"/>
        <v>0</v>
      </c>
      <c r="P138" s="120">
        <f>ROUND(SUM(J138,K138)-M138/2,0)</f>
        <v>0</v>
      </c>
      <c r="Q138" s="116">
        <f>ROUND(P138*'Indices Técnicos'!$C$29,0)</f>
        <v>0</v>
      </c>
    </row>
    <row r="139" spans="1:17" x14ac:dyDescent="0.25">
      <c r="A139" s="117" t="s">
        <v>354</v>
      </c>
      <c r="B139" s="201"/>
      <c r="C139" s="120">
        <f>Pecuária!$G$38</f>
        <v>0</v>
      </c>
      <c r="D139" s="122">
        <f>B133*'Indices Técnicos'!$E$5*50%+C133*'Indices Técnicos'!$E$5/2*50%</f>
        <v>0</v>
      </c>
      <c r="E139" s="114">
        <f>ROUND((B139+C139+D139)*'Indices Técnicos'!$E$6,0)</f>
        <v>0</v>
      </c>
      <c r="F139" s="119">
        <f>ROUND((B139+C139+D139-E139)*Pecuária!$G$66,0)</f>
        <v>0</v>
      </c>
      <c r="G139" s="114">
        <f>ROUND(B139+C139+D139-E139-F139,0)</f>
        <v>0</v>
      </c>
      <c r="H139" s="114">
        <f>ROUND(SUM(B139,C139)+D139/2-E139/2,0)</f>
        <v>0</v>
      </c>
      <c r="I139" s="116">
        <f>ROUND(H139*'Indices Técnicos'!$C$30,0)</f>
        <v>0</v>
      </c>
      <c r="J139" s="201"/>
      <c r="K139" s="120">
        <f>Pecuária!$G$38</f>
        <v>0</v>
      </c>
      <c r="L139" s="122">
        <f>J133*'Indices Técnicos'!$E$5*50%+K133*'Indices Técnicos'!$E$5/2*50%</f>
        <v>0</v>
      </c>
      <c r="M139" s="114">
        <f>ROUND((J139+K139+L139)*'Indices Técnicos'!$E$6,0)</f>
        <v>0</v>
      </c>
      <c r="N139" s="119">
        <f>ROUND((J139+K139+L139-M139)*Pecuária!$G$66,0)</f>
        <v>0</v>
      </c>
      <c r="O139" s="111">
        <f>ROUND(J139+K139+L139-M139-N139,0)</f>
        <v>0</v>
      </c>
      <c r="P139" s="114">
        <f>ROUND(SUM(J139,K139)+L139/2-M139/2,0)</f>
        <v>0</v>
      </c>
      <c r="Q139" s="116">
        <f>ROUND(P139*'Indices Técnicos'!$C$30,0)</f>
        <v>0</v>
      </c>
    </row>
    <row r="140" spans="1:17" x14ac:dyDescent="0.25">
      <c r="A140" s="123" t="s">
        <v>355</v>
      </c>
      <c r="B140" s="202"/>
      <c r="C140" s="108">
        <f>Pecuária!$G$39</f>
        <v>0</v>
      </c>
      <c r="D140" s="122">
        <f>B133*'Indices Técnicos'!$E$5*50%+C133*'Indices Técnicos'!$E$5/2*50%</f>
        <v>0</v>
      </c>
      <c r="E140" s="114">
        <f>ROUND((B140+C140+D140)*'Indices Técnicos'!$E$6,0)</f>
        <v>0</v>
      </c>
      <c r="F140" s="125">
        <f>ROUND((B140+C140+D140-E140)*Pecuária!$G$67,0)</f>
        <v>0</v>
      </c>
      <c r="G140" s="114">
        <f>ROUND(B140+C140+D140-E140-F140,0)</f>
        <v>0</v>
      </c>
      <c r="H140" s="114">
        <f>ROUND(SUM(B140,C140)+D140/2-E140/2,0)</f>
        <v>0</v>
      </c>
      <c r="I140" s="116">
        <f>ROUND(H140*'Indices Técnicos'!$C$31,0)</f>
        <v>0</v>
      </c>
      <c r="J140" s="202"/>
      <c r="K140" s="108">
        <f>Pecuária!$G$39</f>
        <v>0</v>
      </c>
      <c r="L140" s="122">
        <f>J133*'Indices Técnicos'!$E$5*50%+K133*'Indices Técnicos'!$E$5/2*50%</f>
        <v>0</v>
      </c>
      <c r="M140" s="114">
        <f>ROUND((J140+K140+L140)*'Indices Técnicos'!$E$6,0)</f>
        <v>0</v>
      </c>
      <c r="N140" s="125">
        <f>ROUND((J140+K140+L140-M140)*Pecuária!$G$67,0)</f>
        <v>0</v>
      </c>
      <c r="O140" s="131">
        <f>ROUND(J140+K140+L140-M140-N140,0)</f>
        <v>0</v>
      </c>
      <c r="P140" s="114">
        <f>ROUND(SUM(J140,K140)+L140/2-M140/2,0)</f>
        <v>0</v>
      </c>
      <c r="Q140" s="116">
        <f>ROUND(P140*'Indices Técnicos'!$C$31,0)</f>
        <v>0</v>
      </c>
    </row>
    <row r="141" spans="1:17" x14ac:dyDescent="0.25">
      <c r="A141" s="106" t="s">
        <v>321</v>
      </c>
      <c r="B141" s="107">
        <f>SUM(B132:B140)</f>
        <v>0</v>
      </c>
      <c r="C141" s="108">
        <f>SUM(C132:C140)</f>
        <v>0</v>
      </c>
      <c r="D141" s="107"/>
      <c r="E141" s="107">
        <f>SUM(E132:E140)</f>
        <v>0</v>
      </c>
      <c r="F141" s="108">
        <f>SUM(F132:F140)</f>
        <v>0</v>
      </c>
      <c r="G141" s="107">
        <f t="shared" ref="G141:L141" si="32">SUM(G132:G140)</f>
        <v>0</v>
      </c>
      <c r="H141" s="107">
        <f t="shared" si="32"/>
        <v>0</v>
      </c>
      <c r="I141" s="106">
        <f t="shared" si="32"/>
        <v>0</v>
      </c>
      <c r="J141" s="107">
        <f t="shared" si="32"/>
        <v>0</v>
      </c>
      <c r="K141" s="108">
        <f t="shared" si="32"/>
        <v>0</v>
      </c>
      <c r="L141" s="107">
        <f t="shared" si="32"/>
        <v>0</v>
      </c>
      <c r="M141" s="107">
        <f>SUM(M132:M140)</f>
        <v>0</v>
      </c>
      <c r="N141" s="108">
        <f>SUM(N132:N140)</f>
        <v>0</v>
      </c>
      <c r="O141" s="107">
        <f>SUM(O132:O140)</f>
        <v>0</v>
      </c>
      <c r="P141" s="130">
        <f>SUM(P132:P140)</f>
        <v>0</v>
      </c>
      <c r="Q141" s="106">
        <f>SUM(Q132:Q140)</f>
        <v>0</v>
      </c>
    </row>
    <row r="142" spans="1:17" x14ac:dyDescent="0.25">
      <c r="N142"/>
    </row>
    <row r="143" spans="1:17" ht="15.75" x14ac:dyDescent="0.25">
      <c r="A143" s="1199" t="s">
        <v>345</v>
      </c>
      <c r="B143" s="1170" t="s">
        <v>377</v>
      </c>
      <c r="C143" s="1172"/>
      <c r="D143" s="1172"/>
      <c r="E143" s="1172"/>
      <c r="F143" s="1172"/>
      <c r="G143" s="1172"/>
      <c r="H143" s="1172"/>
      <c r="I143" s="1171"/>
      <c r="J143" s="1170" t="s">
        <v>378</v>
      </c>
      <c r="K143" s="1172"/>
      <c r="L143" s="1172"/>
      <c r="M143" s="1172"/>
      <c r="N143" s="1172"/>
      <c r="O143" s="1172"/>
      <c r="P143" s="1172"/>
      <c r="Q143" s="1171"/>
    </row>
    <row r="144" spans="1:17" x14ac:dyDescent="0.25">
      <c r="A144" s="1200"/>
      <c r="B144" s="516" t="s">
        <v>420</v>
      </c>
      <c r="C144" s="516" t="s">
        <v>421</v>
      </c>
      <c r="D144" s="516" t="s">
        <v>422</v>
      </c>
      <c r="E144" s="516" t="s">
        <v>423</v>
      </c>
      <c r="F144" s="516" t="s">
        <v>424</v>
      </c>
      <c r="G144" s="516" t="s">
        <v>425</v>
      </c>
      <c r="H144" s="1202" t="s">
        <v>426</v>
      </c>
      <c r="I144" s="1203"/>
      <c r="J144" s="516" t="s">
        <v>420</v>
      </c>
      <c r="K144" s="516" t="s">
        <v>421</v>
      </c>
      <c r="L144" s="516" t="s">
        <v>422</v>
      </c>
      <c r="M144" s="516" t="s">
        <v>423</v>
      </c>
      <c r="N144" s="516" t="s">
        <v>424</v>
      </c>
      <c r="O144" s="516" t="s">
        <v>425</v>
      </c>
      <c r="P144" s="1204" t="s">
        <v>426</v>
      </c>
      <c r="Q144" s="1203"/>
    </row>
    <row r="145" spans="1:17" x14ac:dyDescent="0.25">
      <c r="A145" s="1201"/>
      <c r="B145" s="516" t="s">
        <v>427</v>
      </c>
      <c r="C145" s="523" t="s">
        <v>427</v>
      </c>
      <c r="D145" s="516" t="s">
        <v>427</v>
      </c>
      <c r="E145" s="516" t="s">
        <v>427</v>
      </c>
      <c r="F145" s="516" t="s">
        <v>427</v>
      </c>
      <c r="G145" s="516" t="s">
        <v>427</v>
      </c>
      <c r="H145" s="516" t="s">
        <v>427</v>
      </c>
      <c r="I145" s="516" t="s">
        <v>418</v>
      </c>
      <c r="J145" s="516" t="s">
        <v>427</v>
      </c>
      <c r="K145" s="523" t="s">
        <v>427</v>
      </c>
      <c r="L145" s="516" t="s">
        <v>427</v>
      </c>
      <c r="M145" s="516" t="s">
        <v>427</v>
      </c>
      <c r="N145" s="516" t="s">
        <v>427</v>
      </c>
      <c r="O145" s="516" t="s">
        <v>427</v>
      </c>
      <c r="P145" s="517" t="s">
        <v>427</v>
      </c>
      <c r="Q145" s="516" t="s">
        <v>418</v>
      </c>
    </row>
    <row r="146" spans="1:17" x14ac:dyDescent="0.25">
      <c r="A146" s="109" t="s">
        <v>347</v>
      </c>
      <c r="B146" s="110">
        <f>O132</f>
        <v>0</v>
      </c>
      <c r="C146" s="115">
        <f>Pecuária!$G$31</f>
        <v>0</v>
      </c>
      <c r="D146" s="198"/>
      <c r="E146" s="112">
        <f>ROUND((B146+C146)*'Indices Técnicos'!$E$9,0)</f>
        <v>0</v>
      </c>
      <c r="F146" s="113">
        <f>ROUND((B146+C146-E146)*Pecuária!$G$59,0)</f>
        <v>0</v>
      </c>
      <c r="G146" s="127">
        <f>ROUND(B146+C146-E146-F146,0)</f>
        <v>0</v>
      </c>
      <c r="H146" s="115">
        <f>ROUND(SUM(B146,C146)-SUM(E146,F146)/2,0)</f>
        <v>0</v>
      </c>
      <c r="I146" s="116">
        <f>ROUND(H146*'Indices Técnicos'!$C$23,0)</f>
        <v>0</v>
      </c>
      <c r="J146" s="112">
        <f>G146</f>
        <v>0</v>
      </c>
      <c r="K146" s="115">
        <f>Pecuária!$G$31</f>
        <v>0</v>
      </c>
      <c r="L146" s="198"/>
      <c r="M146" s="112">
        <f>ROUND((J146+K146)*'Indices Técnicos'!$E$9,0)</f>
        <v>0</v>
      </c>
      <c r="N146" s="113">
        <f>ROUND((J146+K146-M146)*Pecuária!$G$59,0)</f>
        <v>0</v>
      </c>
      <c r="O146" s="127">
        <f>ROUND(J146+K146-M146-N146,0)</f>
        <v>0</v>
      </c>
      <c r="P146" s="115">
        <f>ROUND(SUM(J146,K146)-SUM(M146,N146)/2,0)</f>
        <v>0</v>
      </c>
      <c r="Q146" s="116">
        <f>ROUND(P146*'Indices Técnicos'!$C$23,0)</f>
        <v>0</v>
      </c>
    </row>
    <row r="147" spans="1:17" x14ac:dyDescent="0.25">
      <c r="A147" s="117" t="s">
        <v>348</v>
      </c>
      <c r="B147" s="118">
        <f>O133+O136</f>
        <v>0</v>
      </c>
      <c r="C147" s="120">
        <f>Pecuária!$G$32</f>
        <v>0</v>
      </c>
      <c r="D147" s="199"/>
      <c r="E147" s="114">
        <f>ROUND((B147+C147)*'Indices Técnicos'!$E$9,0)</f>
        <v>0</v>
      </c>
      <c r="F147" s="119">
        <f>ROUND((B147+C147-E147)*Pecuária!$G$60,0)</f>
        <v>0</v>
      </c>
      <c r="G147" s="111">
        <f t="shared" ref="G147:G152" si="33">ROUND(B147+C147-E147-F147,0)</f>
        <v>0</v>
      </c>
      <c r="H147" s="120">
        <f>ROUND(SUM(B147,C147)-SUM(E147,F147)/2,0)</f>
        <v>0</v>
      </c>
      <c r="I147" s="116">
        <f>ROUND(H147*'Indices Técnicos'!$C$24,0)</f>
        <v>0</v>
      </c>
      <c r="J147" s="114">
        <f>G147+G150</f>
        <v>0</v>
      </c>
      <c r="K147" s="120">
        <f>Pecuária!$G$32</f>
        <v>0</v>
      </c>
      <c r="L147" s="199"/>
      <c r="M147" s="114">
        <f>ROUND((J147+K147)*'Indices Técnicos'!$E$9,0)</f>
        <v>0</v>
      </c>
      <c r="N147" s="119">
        <f>ROUND((J147+K147-M147)*Pecuária!$G$60,0)</f>
        <v>0</v>
      </c>
      <c r="O147" s="111">
        <f t="shared" ref="O147:O152" si="34">ROUND(J147+K147-M147-N147,0)</f>
        <v>0</v>
      </c>
      <c r="P147" s="120">
        <f>ROUND(SUM(J147,K147)-SUM(M147,N147)/2,0)</f>
        <v>0</v>
      </c>
      <c r="Q147" s="116">
        <f>ROUND(P147*'Indices Técnicos'!$C$24,0)</f>
        <v>0</v>
      </c>
    </row>
    <row r="148" spans="1:17" x14ac:dyDescent="0.25">
      <c r="A148" s="121" t="s">
        <v>349</v>
      </c>
      <c r="B148" s="118">
        <f>O134+O135</f>
        <v>0</v>
      </c>
      <c r="C148" s="120">
        <f>Pecuária!$G$33</f>
        <v>0</v>
      </c>
      <c r="D148" s="199"/>
      <c r="E148" s="114">
        <f>ROUND((B148+C148)*'Indices Técnicos'!$E$9,0)</f>
        <v>0</v>
      </c>
      <c r="F148" s="119">
        <f>ROUND((B148+C148-E148)*Pecuária!$G$61,0)</f>
        <v>0</v>
      </c>
      <c r="G148" s="111">
        <f t="shared" si="33"/>
        <v>0</v>
      </c>
      <c r="H148" s="120">
        <f>ROUND(SUM(B148,C148)-E148/2,0)</f>
        <v>0</v>
      </c>
      <c r="I148" s="116">
        <f>ROUND(H148*'Indices Técnicos'!$C$25,0)</f>
        <v>0</v>
      </c>
      <c r="J148" s="114">
        <f>G148+G149</f>
        <v>0</v>
      </c>
      <c r="K148" s="120">
        <f>Pecuária!$G$33</f>
        <v>0</v>
      </c>
      <c r="L148" s="199"/>
      <c r="M148" s="114">
        <f>ROUND((J148+K148)*'Indices Técnicos'!$E$9,0)</f>
        <v>0</v>
      </c>
      <c r="N148" s="119">
        <f>ROUND((J148+K148-M148)*Pecuária!$G$61,0)</f>
        <v>0</v>
      </c>
      <c r="O148" s="111">
        <f t="shared" si="34"/>
        <v>0</v>
      </c>
      <c r="P148" s="120">
        <f>ROUND(SUM(J148,K148)-M148/2,0)</f>
        <v>0</v>
      </c>
      <c r="Q148" s="116">
        <f>ROUND(P148*'Indices Técnicos'!$C$25,0)</f>
        <v>0</v>
      </c>
    </row>
    <row r="149" spans="1:17" x14ac:dyDescent="0.25">
      <c r="A149" s="117" t="s">
        <v>350</v>
      </c>
      <c r="B149" s="118">
        <f>O137</f>
        <v>0</v>
      </c>
      <c r="C149" s="120">
        <f>Pecuária!$G$34</f>
        <v>0</v>
      </c>
      <c r="D149" s="199"/>
      <c r="E149" s="114">
        <f>ROUND((B149+C149)*'Indices Técnicos'!$E$8,0)</f>
        <v>0</v>
      </c>
      <c r="F149" s="119">
        <f>ROUND((B149+C149-E149)*Pecuária!$G$62,0)</f>
        <v>0</v>
      </c>
      <c r="G149" s="111">
        <f t="shared" si="33"/>
        <v>0</v>
      </c>
      <c r="H149" s="120">
        <f>ROUND(SUM(B149,C149)-E149/2,0)</f>
        <v>0</v>
      </c>
      <c r="I149" s="116">
        <f>ROUND(H149*'Indices Técnicos'!$C$26,0)</f>
        <v>0</v>
      </c>
      <c r="J149" s="114">
        <f>G151</f>
        <v>0</v>
      </c>
      <c r="K149" s="120">
        <f>Pecuária!$G$34</f>
        <v>0</v>
      </c>
      <c r="L149" s="199"/>
      <c r="M149" s="114">
        <f>ROUND((J149+K149)*'Indices Técnicos'!$E$8,0)</f>
        <v>0</v>
      </c>
      <c r="N149" s="119">
        <f>ROUND((J149+K149-M149)*Pecuária!$G$62,0)</f>
        <v>0</v>
      </c>
      <c r="O149" s="111">
        <f t="shared" si="34"/>
        <v>0</v>
      </c>
      <c r="P149" s="120">
        <f>ROUND(SUM(J149,K149)-M149/2,0)</f>
        <v>0</v>
      </c>
      <c r="Q149" s="116">
        <f>ROUND(P149*'Indices Técnicos'!$C$26,0)</f>
        <v>0</v>
      </c>
    </row>
    <row r="150" spans="1:17" x14ac:dyDescent="0.25">
      <c r="A150" s="117" t="s">
        <v>351</v>
      </c>
      <c r="B150" s="118">
        <f>O138</f>
        <v>0</v>
      </c>
      <c r="C150" s="120">
        <f>Pecuária!$G$35</f>
        <v>0</v>
      </c>
      <c r="D150" s="199"/>
      <c r="E150" s="114">
        <f>ROUND((B150+C150)*'Indices Técnicos'!$E$8,0)</f>
        <v>0</v>
      </c>
      <c r="F150" s="119">
        <f>ROUND((B150+C150-E150)*Pecuária!$G$63,0)</f>
        <v>0</v>
      </c>
      <c r="G150" s="111">
        <f t="shared" si="33"/>
        <v>0</v>
      </c>
      <c r="H150" s="120">
        <f>ROUND(SUM(B150,C150)-E150/2,0)</f>
        <v>0</v>
      </c>
      <c r="I150" s="116">
        <f>ROUND(H150*'Indices Técnicos'!$C$27,0)</f>
        <v>0</v>
      </c>
      <c r="J150" s="114">
        <f>G152</f>
        <v>0</v>
      </c>
      <c r="K150" s="120">
        <f>Pecuária!$G$35</f>
        <v>0</v>
      </c>
      <c r="L150" s="199"/>
      <c r="M150" s="114">
        <f>ROUND((J150+K150)*'Indices Técnicos'!$E$8,0)</f>
        <v>0</v>
      </c>
      <c r="N150" s="119">
        <f>ROUND((J150+K150-M150)*Pecuária!$G$63,0)</f>
        <v>0</v>
      </c>
      <c r="O150" s="111">
        <f t="shared" si="34"/>
        <v>0</v>
      </c>
      <c r="P150" s="120">
        <f>ROUND(SUM(J150,K150)-M150/2,0)</f>
        <v>0</v>
      </c>
      <c r="Q150" s="116">
        <f>ROUND(P150*'Indices Técnicos'!$C$27,0)</f>
        <v>0</v>
      </c>
    </row>
    <row r="151" spans="1:17" x14ac:dyDescent="0.25">
      <c r="A151" s="117" t="s">
        <v>352</v>
      </c>
      <c r="B151" s="118">
        <f>O139</f>
        <v>0</v>
      </c>
      <c r="C151" s="120">
        <f>Pecuária!$G$36</f>
        <v>0</v>
      </c>
      <c r="D151" s="199"/>
      <c r="E151" s="114">
        <f>ROUND((B151+C151)*'Indices Técnicos'!$E$7,0)</f>
        <v>0</v>
      </c>
      <c r="F151" s="119">
        <f>ROUND((B151+C151-E151)*Pecuária!$G$64,0)</f>
        <v>0</v>
      </c>
      <c r="G151" s="111">
        <f t="shared" si="33"/>
        <v>0</v>
      </c>
      <c r="H151" s="120">
        <f>ROUND(SUM(B151,C151)-E151/2,0)</f>
        <v>0</v>
      </c>
      <c r="I151" s="116">
        <f>ROUND(H151*'Indices Técnicos'!$C$28,0)</f>
        <v>0</v>
      </c>
      <c r="J151" s="114">
        <f>G153</f>
        <v>0</v>
      </c>
      <c r="K151" s="120">
        <f>Pecuária!$G$36</f>
        <v>0</v>
      </c>
      <c r="L151" s="199"/>
      <c r="M151" s="114">
        <f>ROUND((J151+K151)*'Indices Técnicos'!$E$7,0)</f>
        <v>0</v>
      </c>
      <c r="N151" s="119">
        <f>ROUND((J151+K151-M151)*Pecuária!$G$64,0)</f>
        <v>0</v>
      </c>
      <c r="O151" s="111">
        <f t="shared" si="34"/>
        <v>0</v>
      </c>
      <c r="P151" s="120">
        <f>ROUND(SUM(J151,K151)-M151/2,0)</f>
        <v>0</v>
      </c>
      <c r="Q151" s="116">
        <f>ROUND(P151*'Indices Técnicos'!$C$28,0)</f>
        <v>0</v>
      </c>
    </row>
    <row r="152" spans="1:17" x14ac:dyDescent="0.25">
      <c r="A152" s="117" t="s">
        <v>353</v>
      </c>
      <c r="B152" s="118">
        <f>O140</f>
        <v>0</v>
      </c>
      <c r="C152" s="120">
        <f>Pecuária!$G$37</f>
        <v>0</v>
      </c>
      <c r="D152" s="199"/>
      <c r="E152" s="114">
        <f>ROUND((B152+C152)*'Indices Técnicos'!$E$7,0)</f>
        <v>0</v>
      </c>
      <c r="F152" s="119">
        <f>ROUND((B152+C152-E152)*Pecuária!$G$65,0)</f>
        <v>0</v>
      </c>
      <c r="G152" s="111">
        <f t="shared" si="33"/>
        <v>0</v>
      </c>
      <c r="H152" s="120">
        <f>ROUND(SUM(B152,C152)-E152/2,0)</f>
        <v>0</v>
      </c>
      <c r="I152" s="116">
        <f>ROUND(H152*'Indices Técnicos'!$C$29,0)</f>
        <v>0</v>
      </c>
      <c r="J152" s="114">
        <f>G154</f>
        <v>0</v>
      </c>
      <c r="K152" s="120">
        <f>Pecuária!$G$37</f>
        <v>0</v>
      </c>
      <c r="L152" s="199"/>
      <c r="M152" s="114">
        <f>ROUND((J152+K152)*'Indices Técnicos'!$E$7,0)</f>
        <v>0</v>
      </c>
      <c r="N152" s="119">
        <f>ROUND((J152+K152-M152)*Pecuária!$G$65,0)</f>
        <v>0</v>
      </c>
      <c r="O152" s="111">
        <f t="shared" si="34"/>
        <v>0</v>
      </c>
      <c r="P152" s="120">
        <f>ROUND(SUM(J152,K152)-M152/2,0)</f>
        <v>0</v>
      </c>
      <c r="Q152" s="116">
        <f>ROUND(P152*'Indices Técnicos'!$C$29,0)</f>
        <v>0</v>
      </c>
    </row>
    <row r="153" spans="1:17" x14ac:dyDescent="0.25">
      <c r="A153" s="117" t="s">
        <v>354</v>
      </c>
      <c r="B153" s="201"/>
      <c r="C153" s="120">
        <f>Pecuária!$G$38</f>
        <v>0</v>
      </c>
      <c r="D153" s="122">
        <f>B147*'Indices Técnicos'!$E$5*50%+C147*'Indices Técnicos'!$E$5/2*50%</f>
        <v>0</v>
      </c>
      <c r="E153" s="114">
        <f>ROUND((B153+C153+D153)*'Indices Técnicos'!$E$6,0)</f>
        <v>0</v>
      </c>
      <c r="F153" s="119">
        <f>ROUND((B153+C153+D153-E153)*Pecuária!$G$66,0)</f>
        <v>0</v>
      </c>
      <c r="G153" s="111">
        <f>ROUND(B153+C153+D153-E153-F153,0)</f>
        <v>0</v>
      </c>
      <c r="H153" s="114">
        <f>ROUND(SUM(B153,C153)+D153/2-E153/2,0)</f>
        <v>0</v>
      </c>
      <c r="I153" s="116">
        <f>ROUND(H153*'Indices Técnicos'!$C$30,0)</f>
        <v>0</v>
      </c>
      <c r="J153" s="201"/>
      <c r="K153" s="120">
        <f>Pecuária!$G$38</f>
        <v>0</v>
      </c>
      <c r="L153" s="122">
        <f>J147*'Indices Técnicos'!$E$5*50%+K147*'Indices Técnicos'!$E$5/2*50%</f>
        <v>0</v>
      </c>
      <c r="M153" s="114">
        <f>ROUND((J153+K153+L153)*'Indices Técnicos'!$E$6,0)</f>
        <v>0</v>
      </c>
      <c r="N153" s="119">
        <f>ROUND((J153+K153+L153-M153)*Pecuária!$G$66,0)</f>
        <v>0</v>
      </c>
      <c r="O153" s="111">
        <f>ROUND(J153+K153+L153-M153-N153,0)</f>
        <v>0</v>
      </c>
      <c r="P153" s="114">
        <f>ROUND(SUM(J153,K153)+L153/2-M153/2,0)</f>
        <v>0</v>
      </c>
      <c r="Q153" s="116">
        <f>ROUND(P153*'Indices Técnicos'!$C$30,0)</f>
        <v>0</v>
      </c>
    </row>
    <row r="154" spans="1:17" x14ac:dyDescent="0.25">
      <c r="A154" s="123" t="s">
        <v>355</v>
      </c>
      <c r="B154" s="202"/>
      <c r="C154" s="108">
        <f>Pecuária!$G$39</f>
        <v>0</v>
      </c>
      <c r="D154" s="122">
        <f>B147*'Indices Técnicos'!$E$5*50%+C147*'Indices Técnicos'!$E$5/2*50%</f>
        <v>0</v>
      </c>
      <c r="E154" s="114">
        <f>ROUND((B154+C154+D154)*'Indices Técnicos'!$E$6,0)</f>
        <v>0</v>
      </c>
      <c r="F154" s="125">
        <f>ROUND((B154+C154+D154-E154)*Pecuária!$G$67,0)</f>
        <v>0</v>
      </c>
      <c r="G154" s="131">
        <f>ROUND(B154+C154+D154-E154-F154,0)</f>
        <v>0</v>
      </c>
      <c r="H154" s="114">
        <f>ROUND(SUM(B154,C154)+D154/2-E154/2,0)</f>
        <v>0</v>
      </c>
      <c r="I154" s="116">
        <f>ROUND(H154*'Indices Técnicos'!$C$31,0)</f>
        <v>0</v>
      </c>
      <c r="J154" s="202"/>
      <c r="K154" s="108">
        <f>Pecuária!$G$39</f>
        <v>0</v>
      </c>
      <c r="L154" s="122">
        <f>J147*'Indices Técnicos'!$E$5*50%+K147*'Indices Técnicos'!$E$5/2*50%</f>
        <v>0</v>
      </c>
      <c r="M154" s="114">
        <f>ROUND((J154+K154+L154)*'Indices Técnicos'!$E$6,0)</f>
        <v>0</v>
      </c>
      <c r="N154" s="125">
        <f>ROUND((J154+K154+L154-M154)*Pecuária!$G$67,0)</f>
        <v>0</v>
      </c>
      <c r="O154" s="131">
        <f>ROUND(J154+K154+L154-M154-N154,0)</f>
        <v>0</v>
      </c>
      <c r="P154" s="114">
        <f>ROUND(SUM(J154,K154)+L154/2-M154/2,0)</f>
        <v>0</v>
      </c>
      <c r="Q154" s="116">
        <f>ROUND(P154*'Indices Técnicos'!$C$31,0)</f>
        <v>0</v>
      </c>
    </row>
    <row r="155" spans="1:17" x14ac:dyDescent="0.25">
      <c r="A155" s="106" t="s">
        <v>321</v>
      </c>
      <c r="B155" s="107">
        <f t="shared" ref="B155:Q155" si="35">SUM(B146:B154)</f>
        <v>0</v>
      </c>
      <c r="C155" s="108">
        <f t="shared" si="35"/>
        <v>0</v>
      </c>
      <c r="D155" s="126">
        <f t="shared" si="35"/>
        <v>0</v>
      </c>
      <c r="E155" s="107">
        <f t="shared" si="35"/>
        <v>0</v>
      </c>
      <c r="F155" s="108">
        <f t="shared" si="35"/>
        <v>0</v>
      </c>
      <c r="G155" s="107">
        <f t="shared" si="35"/>
        <v>0</v>
      </c>
      <c r="H155" s="107">
        <f t="shared" si="35"/>
        <v>0</v>
      </c>
      <c r="I155" s="106">
        <f t="shared" si="35"/>
        <v>0</v>
      </c>
      <c r="J155" s="107">
        <f t="shared" si="35"/>
        <v>0</v>
      </c>
      <c r="K155" s="108">
        <f t="shared" si="35"/>
        <v>0</v>
      </c>
      <c r="L155" s="126">
        <f t="shared" si="35"/>
        <v>0</v>
      </c>
      <c r="M155" s="107">
        <f t="shared" si="35"/>
        <v>0</v>
      </c>
      <c r="N155" s="108">
        <f t="shared" si="35"/>
        <v>0</v>
      </c>
      <c r="O155" s="107">
        <f t="shared" si="35"/>
        <v>0</v>
      </c>
      <c r="P155" s="130">
        <f t="shared" si="35"/>
        <v>0</v>
      </c>
      <c r="Q155" s="106">
        <f t="shared" si="35"/>
        <v>0</v>
      </c>
    </row>
    <row r="156" spans="1:17" x14ac:dyDescent="0.25">
      <c r="A156" s="474"/>
      <c r="B156" s="518"/>
      <c r="C156" s="520"/>
      <c r="D156" s="522"/>
      <c r="E156" s="519"/>
      <c r="F156" s="520"/>
      <c r="G156" s="519"/>
      <c r="H156" s="519"/>
      <c r="I156" s="521"/>
      <c r="J156" s="518"/>
      <c r="K156" s="520"/>
      <c r="L156" s="522"/>
      <c r="M156" s="519"/>
      <c r="N156" s="520"/>
      <c r="O156" s="519"/>
      <c r="P156" s="519"/>
      <c r="Q156" s="521"/>
    </row>
    <row r="157" spans="1:17" ht="15.75" x14ac:dyDescent="0.25">
      <c r="A157" s="1199" t="s">
        <v>345</v>
      </c>
      <c r="B157" s="1170" t="s">
        <v>379</v>
      </c>
      <c r="C157" s="1172"/>
      <c r="D157" s="1172"/>
      <c r="E157" s="1172"/>
      <c r="F157" s="1172"/>
      <c r="G157" s="1172"/>
      <c r="H157" s="1172"/>
      <c r="I157" s="1171"/>
      <c r="J157" s="1170" t="s">
        <v>380</v>
      </c>
      <c r="K157" s="1172"/>
      <c r="L157" s="1172"/>
      <c r="M157" s="1172"/>
      <c r="N157" s="1172"/>
      <c r="O157" s="1172"/>
      <c r="P157" s="1172"/>
      <c r="Q157" s="1171"/>
    </row>
    <row r="158" spans="1:17" x14ac:dyDescent="0.25">
      <c r="A158" s="1200"/>
      <c r="B158" s="516" t="s">
        <v>420</v>
      </c>
      <c r="C158" s="516" t="s">
        <v>421</v>
      </c>
      <c r="D158" s="516" t="s">
        <v>422</v>
      </c>
      <c r="E158" s="516" t="s">
        <v>423</v>
      </c>
      <c r="F158" s="516" t="s">
        <v>424</v>
      </c>
      <c r="G158" s="516" t="s">
        <v>425</v>
      </c>
      <c r="H158" s="1202" t="s">
        <v>426</v>
      </c>
      <c r="I158" s="1203"/>
      <c r="J158" s="516" t="s">
        <v>420</v>
      </c>
      <c r="K158" s="516" t="s">
        <v>421</v>
      </c>
      <c r="L158" s="516" t="s">
        <v>422</v>
      </c>
      <c r="M158" s="516" t="s">
        <v>423</v>
      </c>
      <c r="N158" s="516" t="s">
        <v>424</v>
      </c>
      <c r="O158" s="516" t="s">
        <v>425</v>
      </c>
      <c r="P158" s="1204" t="s">
        <v>426</v>
      </c>
      <c r="Q158" s="1203"/>
    </row>
    <row r="159" spans="1:17" x14ac:dyDescent="0.25">
      <c r="A159" s="1201"/>
      <c r="B159" s="516" t="s">
        <v>427</v>
      </c>
      <c r="C159" s="523" t="s">
        <v>427</v>
      </c>
      <c r="D159" s="516" t="s">
        <v>427</v>
      </c>
      <c r="E159" s="516" t="s">
        <v>427</v>
      </c>
      <c r="F159" s="516" t="s">
        <v>427</v>
      </c>
      <c r="G159" s="516" t="s">
        <v>427</v>
      </c>
      <c r="H159" s="516" t="s">
        <v>427</v>
      </c>
      <c r="I159" s="516" t="s">
        <v>418</v>
      </c>
      <c r="J159" s="516" t="s">
        <v>427</v>
      </c>
      <c r="K159" s="523" t="s">
        <v>427</v>
      </c>
      <c r="L159" s="516" t="s">
        <v>427</v>
      </c>
      <c r="M159" s="516" t="s">
        <v>427</v>
      </c>
      <c r="N159" s="516" t="s">
        <v>427</v>
      </c>
      <c r="O159" s="516" t="s">
        <v>427</v>
      </c>
      <c r="P159" s="517" t="s">
        <v>427</v>
      </c>
      <c r="Q159" s="516" t="s">
        <v>418</v>
      </c>
    </row>
    <row r="160" spans="1:17" x14ac:dyDescent="0.25">
      <c r="A160" s="109" t="s">
        <v>347</v>
      </c>
      <c r="B160" s="110">
        <f>O146</f>
        <v>0</v>
      </c>
      <c r="C160" s="115">
        <f>Pecuária!$G$31</f>
        <v>0</v>
      </c>
      <c r="D160" s="198"/>
      <c r="E160" s="112">
        <f>ROUND((B160+C160)*'Indices Técnicos'!$E$9,0)</f>
        <v>0</v>
      </c>
      <c r="F160" s="113">
        <f>ROUND((B160+C160-E160)*Pecuária!$G$59,0)</f>
        <v>0</v>
      </c>
      <c r="G160" s="127">
        <f>ROUND(B160+C160-E160-F160,0)</f>
        <v>0</v>
      </c>
      <c r="H160" s="115">
        <f>ROUND(SUM(B160,C160)-SUM(E160,F160)/2,0)</f>
        <v>0</v>
      </c>
      <c r="I160" s="116">
        <f>ROUND(H160*'Indices Técnicos'!$C$23,0)</f>
        <v>0</v>
      </c>
      <c r="J160" s="112">
        <f>G160</f>
        <v>0</v>
      </c>
      <c r="K160" s="115">
        <f>Pecuária!$G$31</f>
        <v>0</v>
      </c>
      <c r="L160" s="198"/>
      <c r="M160" s="112">
        <f>ROUND((J160+K160)*'Indices Técnicos'!$E$9,0)</f>
        <v>0</v>
      </c>
      <c r="N160" s="113">
        <f>ROUND((J160+K160-M160)*Pecuária!$G$59,0)</f>
        <v>0</v>
      </c>
      <c r="O160" s="127">
        <f>ROUND(J160+K160-M160-N160,0)</f>
        <v>0</v>
      </c>
      <c r="P160" s="115">
        <f>ROUND(SUM(J160,K160)-SUM(M160,N160)/2,0)</f>
        <v>0</v>
      </c>
      <c r="Q160" s="116">
        <f>ROUND(P160*'Indices Técnicos'!$C$23,0)</f>
        <v>0</v>
      </c>
    </row>
    <row r="161" spans="1:17" x14ac:dyDescent="0.25">
      <c r="A161" s="117" t="s">
        <v>348</v>
      </c>
      <c r="B161" s="118">
        <f>O147+O150</f>
        <v>0</v>
      </c>
      <c r="C161" s="120">
        <f>Pecuária!$G$32</f>
        <v>0</v>
      </c>
      <c r="D161" s="199"/>
      <c r="E161" s="114">
        <f>ROUND((B161+C161)*'Indices Técnicos'!$E$9,0)</f>
        <v>0</v>
      </c>
      <c r="F161" s="119">
        <f>ROUND((B161+C161-E161)*Pecuária!$G$60,0)</f>
        <v>0</v>
      </c>
      <c r="G161" s="111">
        <f t="shared" ref="G161:G166" si="36">ROUND(B161+C161-E161-F161,0)</f>
        <v>0</v>
      </c>
      <c r="H161" s="120">
        <f>ROUND(SUM(B161,C161)-SUM(E161,F161)/2,0)</f>
        <v>0</v>
      </c>
      <c r="I161" s="116">
        <f>ROUND(H161*'Indices Técnicos'!$C$24,0)</f>
        <v>0</v>
      </c>
      <c r="J161" s="114">
        <f>G161+G164</f>
        <v>0</v>
      </c>
      <c r="K161" s="120">
        <f>Pecuária!$G$32</f>
        <v>0</v>
      </c>
      <c r="L161" s="199"/>
      <c r="M161" s="114">
        <f>ROUND((J161+K161)*'Indices Técnicos'!$E$9,0)</f>
        <v>0</v>
      </c>
      <c r="N161" s="119">
        <f>ROUND((J161+K161-M161)*Pecuária!$G$60,0)</f>
        <v>0</v>
      </c>
      <c r="O161" s="111">
        <f t="shared" ref="O161:O166" si="37">ROUND(J161+K161-M161-N161,0)</f>
        <v>0</v>
      </c>
      <c r="P161" s="120">
        <f>ROUND(SUM(J161,K161)-SUM(M161,N161)/2,0)</f>
        <v>0</v>
      </c>
      <c r="Q161" s="116">
        <f>ROUND(P161*'Indices Técnicos'!$C$24,0)</f>
        <v>0</v>
      </c>
    </row>
    <row r="162" spans="1:17" x14ac:dyDescent="0.25">
      <c r="A162" s="121" t="s">
        <v>349</v>
      </c>
      <c r="B162" s="118">
        <f>O148+O149</f>
        <v>0</v>
      </c>
      <c r="C162" s="120">
        <f>Pecuária!$G$33</f>
        <v>0</v>
      </c>
      <c r="D162" s="199"/>
      <c r="E162" s="114">
        <f>ROUND((B162+C162)*'Indices Técnicos'!$E$9,0)</f>
        <v>0</v>
      </c>
      <c r="F162" s="119">
        <f>ROUND((B162+C162-E162)*Pecuária!$G$61,0)</f>
        <v>0</v>
      </c>
      <c r="G162" s="111">
        <f t="shared" si="36"/>
        <v>0</v>
      </c>
      <c r="H162" s="120">
        <f>ROUND(SUM(B162,C162)-E162/2,0)</f>
        <v>0</v>
      </c>
      <c r="I162" s="116">
        <f>ROUND(H162*'Indices Técnicos'!$C$25,0)</f>
        <v>0</v>
      </c>
      <c r="J162" s="114">
        <f>G162+G163</f>
        <v>0</v>
      </c>
      <c r="K162" s="120">
        <f>Pecuária!$G$33</f>
        <v>0</v>
      </c>
      <c r="L162" s="199"/>
      <c r="M162" s="114">
        <f>ROUND((J162+K162)*'Indices Técnicos'!$E$9,0)</f>
        <v>0</v>
      </c>
      <c r="N162" s="119">
        <f>ROUND((J162+K162-M162)*Pecuária!$G$61,0)</f>
        <v>0</v>
      </c>
      <c r="O162" s="111">
        <f t="shared" si="37"/>
        <v>0</v>
      </c>
      <c r="P162" s="120">
        <f>ROUND(SUM(J162,K162)-M162/2,0)</f>
        <v>0</v>
      </c>
      <c r="Q162" s="116">
        <f>ROUND(P162*'Indices Técnicos'!$C$25,0)</f>
        <v>0</v>
      </c>
    </row>
    <row r="163" spans="1:17" x14ac:dyDescent="0.25">
      <c r="A163" s="117" t="s">
        <v>350</v>
      </c>
      <c r="B163" s="118">
        <f>O151</f>
        <v>0</v>
      </c>
      <c r="C163" s="120">
        <f>Pecuária!$G$34</f>
        <v>0</v>
      </c>
      <c r="D163" s="199"/>
      <c r="E163" s="114">
        <f>ROUND((B163+C163)*'Indices Técnicos'!$E$8,0)</f>
        <v>0</v>
      </c>
      <c r="F163" s="119">
        <f>ROUND((B163+C163-E163)*Pecuária!$G$62,0)</f>
        <v>0</v>
      </c>
      <c r="G163" s="111">
        <f t="shared" si="36"/>
        <v>0</v>
      </c>
      <c r="H163" s="120">
        <f>ROUND(SUM(B163,C163)-E163/2,0)</f>
        <v>0</v>
      </c>
      <c r="I163" s="116">
        <f>ROUND(H163*'Indices Técnicos'!$C$26,0)</f>
        <v>0</v>
      </c>
      <c r="J163" s="114">
        <f>G165</f>
        <v>0</v>
      </c>
      <c r="K163" s="120">
        <f>Pecuária!$G$34</f>
        <v>0</v>
      </c>
      <c r="L163" s="199"/>
      <c r="M163" s="114">
        <f>ROUND((J163+K163)*'Indices Técnicos'!$E$8,0)</f>
        <v>0</v>
      </c>
      <c r="N163" s="119">
        <f>ROUND((J163+K163-M163)*Pecuária!$G$62,0)</f>
        <v>0</v>
      </c>
      <c r="O163" s="111">
        <f t="shared" si="37"/>
        <v>0</v>
      </c>
      <c r="P163" s="120">
        <f>ROUND(SUM(J163,K163)-M163/2,0)</f>
        <v>0</v>
      </c>
      <c r="Q163" s="116">
        <f>ROUND(P163*'Indices Técnicos'!$C$26,0)</f>
        <v>0</v>
      </c>
    </row>
    <row r="164" spans="1:17" x14ac:dyDescent="0.25">
      <c r="A164" s="117" t="s">
        <v>351</v>
      </c>
      <c r="B164" s="118">
        <f>O152</f>
        <v>0</v>
      </c>
      <c r="C164" s="120">
        <f>Pecuária!$G$35</f>
        <v>0</v>
      </c>
      <c r="D164" s="199"/>
      <c r="E164" s="114">
        <f>ROUND((B164+C164)*'Indices Técnicos'!$E$8,0)</f>
        <v>0</v>
      </c>
      <c r="F164" s="119">
        <f>ROUND((B164+C164-E164)*Pecuária!$G$63,0)</f>
        <v>0</v>
      </c>
      <c r="G164" s="111">
        <f t="shared" si="36"/>
        <v>0</v>
      </c>
      <c r="H164" s="120">
        <f>ROUND(SUM(B164,C164)-E164/2,0)</f>
        <v>0</v>
      </c>
      <c r="I164" s="116">
        <f>ROUND(H164*'Indices Técnicos'!$C$27,0)</f>
        <v>0</v>
      </c>
      <c r="J164" s="114">
        <f>G166</f>
        <v>0</v>
      </c>
      <c r="K164" s="120">
        <f>Pecuária!$G$35</f>
        <v>0</v>
      </c>
      <c r="L164" s="199"/>
      <c r="M164" s="114">
        <f>ROUND((J164+K164)*'Indices Técnicos'!$E$8,0)</f>
        <v>0</v>
      </c>
      <c r="N164" s="119">
        <f>ROUND((J164+K164-M164)*Pecuária!$G$63,0)</f>
        <v>0</v>
      </c>
      <c r="O164" s="111">
        <f t="shared" si="37"/>
        <v>0</v>
      </c>
      <c r="P164" s="120">
        <f>ROUND(SUM(J164,K164)-M164/2,0)</f>
        <v>0</v>
      </c>
      <c r="Q164" s="116">
        <f>ROUND(P164*'Indices Técnicos'!$C$27,0)</f>
        <v>0</v>
      </c>
    </row>
    <row r="165" spans="1:17" x14ac:dyDescent="0.25">
      <c r="A165" s="117" t="s">
        <v>352</v>
      </c>
      <c r="B165" s="118">
        <f>O153</f>
        <v>0</v>
      </c>
      <c r="C165" s="120">
        <f>Pecuária!$G$36</f>
        <v>0</v>
      </c>
      <c r="D165" s="199"/>
      <c r="E165" s="114">
        <f>ROUND((B165+C165)*'Indices Técnicos'!$E$7,0)</f>
        <v>0</v>
      </c>
      <c r="F165" s="119">
        <f>ROUND((B165+C165-E165)*Pecuária!$G$64,0)</f>
        <v>0</v>
      </c>
      <c r="G165" s="111">
        <f t="shared" si="36"/>
        <v>0</v>
      </c>
      <c r="H165" s="120">
        <f>ROUND(SUM(B165,C165)-E165/2,0)</f>
        <v>0</v>
      </c>
      <c r="I165" s="116">
        <f>ROUND(H165*'Indices Técnicos'!$C$28,0)</f>
        <v>0</v>
      </c>
      <c r="J165" s="114">
        <f>G167</f>
        <v>0</v>
      </c>
      <c r="K165" s="120">
        <f>Pecuária!$G$36</f>
        <v>0</v>
      </c>
      <c r="L165" s="199"/>
      <c r="M165" s="114">
        <f>ROUND((J165+K165)*'Indices Técnicos'!$E$7,0)</f>
        <v>0</v>
      </c>
      <c r="N165" s="119">
        <f>ROUND((J165+K165-M165)*Pecuária!$G$64,0)</f>
        <v>0</v>
      </c>
      <c r="O165" s="111">
        <f t="shared" si="37"/>
        <v>0</v>
      </c>
      <c r="P165" s="120">
        <f>ROUND(SUM(J165,K165)-M165/2,0)</f>
        <v>0</v>
      </c>
      <c r="Q165" s="116">
        <f>ROUND(P165*'Indices Técnicos'!$C$28,0)</f>
        <v>0</v>
      </c>
    </row>
    <row r="166" spans="1:17" x14ac:dyDescent="0.25">
      <c r="A166" s="117" t="s">
        <v>353</v>
      </c>
      <c r="B166" s="118">
        <f>O154</f>
        <v>0</v>
      </c>
      <c r="C166" s="120">
        <f>Pecuária!$G$37</f>
        <v>0</v>
      </c>
      <c r="D166" s="199"/>
      <c r="E166" s="114">
        <f>ROUND((B166+C166)*'Indices Técnicos'!$E$7,0)</f>
        <v>0</v>
      </c>
      <c r="F166" s="119">
        <f>ROUND((B166+C166-E166)*Pecuária!$G$65,0)</f>
        <v>0</v>
      </c>
      <c r="G166" s="111">
        <f t="shared" si="36"/>
        <v>0</v>
      </c>
      <c r="H166" s="120">
        <f>ROUND(SUM(B166,C166)-E166/2,0)</f>
        <v>0</v>
      </c>
      <c r="I166" s="116">
        <f>ROUND(H166*'Indices Técnicos'!$C$29,0)</f>
        <v>0</v>
      </c>
      <c r="J166" s="114">
        <f>G168</f>
        <v>0</v>
      </c>
      <c r="K166" s="120">
        <f>Pecuária!$G$37</f>
        <v>0</v>
      </c>
      <c r="L166" s="199"/>
      <c r="M166" s="114">
        <f>ROUND((J166+K166)*'Indices Técnicos'!$E$7,0)</f>
        <v>0</v>
      </c>
      <c r="N166" s="119">
        <f>ROUND((J166+K166-M166)*Pecuária!$G$65,0)</f>
        <v>0</v>
      </c>
      <c r="O166" s="111">
        <f t="shared" si="37"/>
        <v>0</v>
      </c>
      <c r="P166" s="120">
        <f>ROUND(SUM(J166,K166)-M166/2,0)</f>
        <v>0</v>
      </c>
      <c r="Q166" s="116">
        <f>ROUND(P166*'Indices Técnicos'!$C$29,0)</f>
        <v>0</v>
      </c>
    </row>
    <row r="167" spans="1:17" x14ac:dyDescent="0.25">
      <c r="A167" s="117" t="s">
        <v>354</v>
      </c>
      <c r="B167" s="201"/>
      <c r="C167" s="120">
        <f>Pecuária!$G$38</f>
        <v>0</v>
      </c>
      <c r="D167" s="122">
        <f>B161*'Indices Técnicos'!$E$5*50%+C161*'Indices Técnicos'!$E$5/2*50%</f>
        <v>0</v>
      </c>
      <c r="E167" s="114">
        <f>ROUND((B167+C167+D167)*'Indices Técnicos'!$E$6,0)</f>
        <v>0</v>
      </c>
      <c r="F167" s="119">
        <f>ROUND((B167+C167+D167-E167)*Pecuária!$G$66,0)</f>
        <v>0</v>
      </c>
      <c r="G167" s="111">
        <f>ROUND(B167+C167+D167-E167-F167,0)</f>
        <v>0</v>
      </c>
      <c r="H167" s="114">
        <f>ROUND(SUM(B167,C167)+D167/2-E167/2,0)</f>
        <v>0</v>
      </c>
      <c r="I167" s="116">
        <f>ROUND(H167*'Indices Técnicos'!$C$30,0)</f>
        <v>0</v>
      </c>
      <c r="J167" s="201"/>
      <c r="K167" s="120">
        <f>Pecuária!$G$38</f>
        <v>0</v>
      </c>
      <c r="L167" s="122">
        <f>J161*'Indices Técnicos'!$E$5*50%+K161*'Indices Técnicos'!$E$5/2*50%</f>
        <v>0</v>
      </c>
      <c r="M167" s="114">
        <f>ROUND((J167+K167+L167)*'Indices Técnicos'!$E$6,0)</f>
        <v>0</v>
      </c>
      <c r="N167" s="119">
        <f>ROUND((J167+K167+L167-M167)*Pecuária!$G$66,0)</f>
        <v>0</v>
      </c>
      <c r="O167" s="111">
        <f>ROUND(J167+K167+L167-M167-N167,0)</f>
        <v>0</v>
      </c>
      <c r="P167" s="114">
        <f>ROUND(SUM(J167,K167)+L167/2-M167/2,0)</f>
        <v>0</v>
      </c>
      <c r="Q167" s="116">
        <f>ROUND(P167*'Indices Técnicos'!$C$30,0)</f>
        <v>0</v>
      </c>
    </row>
    <row r="168" spans="1:17" x14ac:dyDescent="0.25">
      <c r="A168" s="123" t="s">
        <v>355</v>
      </c>
      <c r="B168" s="202"/>
      <c r="C168" s="108">
        <f>Pecuária!$G$39</f>
        <v>0</v>
      </c>
      <c r="D168" s="122">
        <f>B161*'Indices Técnicos'!$E$5*50%+C161*'Indices Técnicos'!$E$5/2*50%</f>
        <v>0</v>
      </c>
      <c r="E168" s="114">
        <f>ROUND((B168+C168+D168)*'Indices Técnicos'!$E$6,0)</f>
        <v>0</v>
      </c>
      <c r="F168" s="125">
        <f>ROUND((B168+C168+D168-E168)*Pecuária!$G$67,0)</f>
        <v>0</v>
      </c>
      <c r="G168" s="131">
        <f>ROUND(B168+C168+D168-E168-F168,0)</f>
        <v>0</v>
      </c>
      <c r="H168" s="114">
        <f>ROUND(SUM(B168,C168)+D168/2-E168/2,0)</f>
        <v>0</v>
      </c>
      <c r="I168" s="116">
        <f>ROUND(H168*'Indices Técnicos'!$C$31,0)</f>
        <v>0</v>
      </c>
      <c r="J168" s="202"/>
      <c r="K168" s="108">
        <f>Pecuária!$G$39</f>
        <v>0</v>
      </c>
      <c r="L168" s="122">
        <f>J161*'Indices Técnicos'!$E$5*50%+K161*'Indices Técnicos'!$E$5/2*50%</f>
        <v>0</v>
      </c>
      <c r="M168" s="114">
        <f>ROUND((J168+K168+L168)*'Indices Técnicos'!$E$6,0)</f>
        <v>0</v>
      </c>
      <c r="N168" s="125">
        <f>ROUND((J168+K168+L168-M168)*Pecuária!$G$67,0)</f>
        <v>0</v>
      </c>
      <c r="O168" s="131">
        <f>ROUND(J168+K168+L168-M168-N168,0)</f>
        <v>0</v>
      </c>
      <c r="P168" s="114">
        <f>ROUND(SUM(J168,K168)+L168/2-M168/2,0)</f>
        <v>0</v>
      </c>
      <c r="Q168" s="116">
        <f>ROUND(P168*'Indices Técnicos'!$C$31,0)</f>
        <v>0</v>
      </c>
    </row>
    <row r="169" spans="1:17" x14ac:dyDescent="0.25">
      <c r="A169" s="106" t="s">
        <v>321</v>
      </c>
      <c r="B169" s="107">
        <f>SUM(B160:B168)</f>
        <v>0</v>
      </c>
      <c r="C169" s="108">
        <f>SUM(C160:C168)</f>
        <v>0</v>
      </c>
      <c r="D169" s="107"/>
      <c r="E169" s="107">
        <f t="shared" ref="E169:Q169" si="38">SUM(E160:E168)</f>
        <v>0</v>
      </c>
      <c r="F169" s="108">
        <f t="shared" si="38"/>
        <v>0</v>
      </c>
      <c r="G169" s="107">
        <f t="shared" si="38"/>
        <v>0</v>
      </c>
      <c r="H169" s="107">
        <f t="shared" si="38"/>
        <v>0</v>
      </c>
      <c r="I169" s="106">
        <f t="shared" si="38"/>
        <v>0</v>
      </c>
      <c r="J169" s="107">
        <f t="shared" si="38"/>
        <v>0</v>
      </c>
      <c r="K169" s="108">
        <f t="shared" si="38"/>
        <v>0</v>
      </c>
      <c r="L169" s="107">
        <f t="shared" si="38"/>
        <v>0</v>
      </c>
      <c r="M169" s="107">
        <f t="shared" si="38"/>
        <v>0</v>
      </c>
      <c r="N169" s="108">
        <f t="shared" si="38"/>
        <v>0</v>
      </c>
      <c r="O169" s="107">
        <f t="shared" si="38"/>
        <v>0</v>
      </c>
      <c r="P169" s="130">
        <f t="shared" si="38"/>
        <v>0</v>
      </c>
      <c r="Q169" s="106">
        <f t="shared" si="38"/>
        <v>0</v>
      </c>
    </row>
  </sheetData>
  <sheetProtection algorithmName="SHA-512" hashValue="begsH+yigsVBIwQOWE6a/ZY6M3rrtY83mq8+goQWf6wckJ4M9eY1Y+tKADKWAwzjWIsztvesfN9HdafIOwOabQ==" saltValue="L+c1B+S3qBnRM4UzgqxofQ==" spinCount="100000" sheet="1" objects="1" scenarios="1" selectLockedCells="1" selectUnlockedCells="1"/>
  <customSheetViews>
    <customSheetView guid="{A6D2322D-229F-4D52-A2AA-C6012EABEAE5}" scale="80" showGridLines="0">
      <selection activeCell="T17" sqref="T17"/>
      <pageMargins left="0.511811024" right="0.511811024" top="0.78740157499999996" bottom="0.78740157499999996" header="0.31496062000000002" footer="0.31496062000000002"/>
      <pageSetup paperSize="9" orientation="portrait" r:id="rId1"/>
    </customSheetView>
  </customSheetViews>
  <mergeCells count="62">
    <mergeCell ref="A72:A74"/>
    <mergeCell ref="B72:I72"/>
    <mergeCell ref="J72:Q72"/>
    <mergeCell ref="H73:I73"/>
    <mergeCell ref="P73:Q73"/>
    <mergeCell ref="A44:A46"/>
    <mergeCell ref="B44:I44"/>
    <mergeCell ref="J44:Q44"/>
    <mergeCell ref="H45:I45"/>
    <mergeCell ref="P45:Q45"/>
    <mergeCell ref="A58:A60"/>
    <mergeCell ref="B58:I58"/>
    <mergeCell ref="J58:Q58"/>
    <mergeCell ref="H59:I59"/>
    <mergeCell ref="P59:Q59"/>
    <mergeCell ref="A16:A18"/>
    <mergeCell ref="B16:I16"/>
    <mergeCell ref="J16:Q16"/>
    <mergeCell ref="H17:I17"/>
    <mergeCell ref="P17:Q17"/>
    <mergeCell ref="A30:A32"/>
    <mergeCell ref="B30:I30"/>
    <mergeCell ref="J30:Q30"/>
    <mergeCell ref="H31:I31"/>
    <mergeCell ref="P31:Q31"/>
    <mergeCell ref="A1:Q1"/>
    <mergeCell ref="A2:A4"/>
    <mergeCell ref="B2:I2"/>
    <mergeCell ref="J2:Q2"/>
    <mergeCell ref="H3:I3"/>
    <mergeCell ref="P3:Q3"/>
    <mergeCell ref="A86:Q86"/>
    <mergeCell ref="A87:A89"/>
    <mergeCell ref="B87:I87"/>
    <mergeCell ref="J87:Q87"/>
    <mergeCell ref="H88:I88"/>
    <mergeCell ref="P88:Q88"/>
    <mergeCell ref="A101:A103"/>
    <mergeCell ref="B101:I101"/>
    <mergeCell ref="J101:Q101"/>
    <mergeCell ref="H102:I102"/>
    <mergeCell ref="P102:Q102"/>
    <mergeCell ref="A115:A117"/>
    <mergeCell ref="B115:I115"/>
    <mergeCell ref="J115:Q115"/>
    <mergeCell ref="H116:I116"/>
    <mergeCell ref="P116:Q116"/>
    <mergeCell ref="A129:A131"/>
    <mergeCell ref="B129:I129"/>
    <mergeCell ref="J129:Q129"/>
    <mergeCell ref="H130:I130"/>
    <mergeCell ref="P130:Q130"/>
    <mergeCell ref="A143:A145"/>
    <mergeCell ref="B143:I143"/>
    <mergeCell ref="J143:Q143"/>
    <mergeCell ref="H144:I144"/>
    <mergeCell ref="P144:Q144"/>
    <mergeCell ref="A157:A159"/>
    <mergeCell ref="B157:I157"/>
    <mergeCell ref="J157:Q157"/>
    <mergeCell ref="H158:I158"/>
    <mergeCell ref="P158:Q158"/>
  </mergeCells>
  <printOptions horizontalCentered="1"/>
  <pageMargins left="0.51181102362204722" right="0.51181102362204722" top="0.78740157480314965" bottom="0.78740157480314965" header="0.31496062992125984" footer="0.31496062992125984"/>
  <pageSetup paperSize="9" scale="70" fitToHeight="0" orientation="landscape" blackAndWhite="1" r:id="rId2"/>
  <headerFooter>
    <oddHeader>&amp;A</oddHeader>
  </headerFooter>
  <rowBreaks count="3" manualBreakCount="3">
    <brk id="43" max="16" man="1"/>
    <brk id="85" max="16" man="1"/>
    <brk id="128" max="16"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tabColor rgb="FF081F60"/>
    <pageSetUpPr fitToPage="1"/>
  </sheetPr>
  <dimension ref="A1:Q138"/>
  <sheetViews>
    <sheetView showGridLines="0" view="pageBreakPreview" zoomScale="115" zoomScaleNormal="100" zoomScaleSheetLayoutView="115" workbookViewId="0">
      <selection activeCell="A2" sqref="A2:I4"/>
    </sheetView>
  </sheetViews>
  <sheetFormatPr defaultRowHeight="15" x14ac:dyDescent="0.2"/>
  <cols>
    <col min="1" max="1" width="31" style="1" bestFit="1" customWidth="1"/>
    <col min="2" max="2" width="9.85546875" style="1" bestFit="1" customWidth="1"/>
    <col min="3" max="3" width="16.7109375" style="1" customWidth="1"/>
    <col min="4" max="4" width="9.5703125" style="1" bestFit="1" customWidth="1"/>
    <col min="5" max="5" width="16.7109375" style="1" customWidth="1"/>
    <col min="6" max="6" width="9.5703125" style="1" bestFit="1" customWidth="1"/>
    <col min="7" max="7" width="16.7109375" style="1" customWidth="1"/>
    <col min="8" max="8" width="9.5703125" style="1" bestFit="1" customWidth="1"/>
    <col min="9" max="9" width="16.7109375" style="1" customWidth="1"/>
    <col min="10" max="11" width="9.140625" style="1"/>
    <col min="12" max="12" width="16.7109375" style="1" customWidth="1"/>
    <col min="13" max="16384" width="9.140625" style="1"/>
  </cols>
  <sheetData>
    <row r="1" spans="1:9" ht="15.75" x14ac:dyDescent="0.25">
      <c r="A1" s="135" t="s">
        <v>875</v>
      </c>
    </row>
    <row r="2" spans="1:9" ht="15.75" x14ac:dyDescent="0.2">
      <c r="A2" s="1164" t="s">
        <v>381</v>
      </c>
      <c r="B2" s="1152" t="s">
        <v>383</v>
      </c>
      <c r="C2" s="1153"/>
      <c r="D2" s="1153"/>
      <c r="E2" s="1153"/>
      <c r="F2" s="1153"/>
      <c r="G2" s="1153"/>
      <c r="H2" s="1153"/>
      <c r="I2" s="1169"/>
    </row>
    <row r="3" spans="1:9" ht="15.75" x14ac:dyDescent="0.2">
      <c r="A3" s="1218"/>
      <c r="B3" s="1152" t="s">
        <v>369</v>
      </c>
      <c r="C3" s="1169"/>
      <c r="D3" s="1152" t="s">
        <v>370</v>
      </c>
      <c r="E3" s="1169"/>
      <c r="F3" s="1152" t="s">
        <v>371</v>
      </c>
      <c r="G3" s="1169"/>
      <c r="H3" s="1152" t="s">
        <v>372</v>
      </c>
      <c r="I3" s="1169"/>
    </row>
    <row r="4" spans="1:9" ht="15.75" x14ac:dyDescent="0.2">
      <c r="A4" s="1165"/>
      <c r="B4" s="484" t="s">
        <v>829</v>
      </c>
      <c r="C4" s="485" t="s">
        <v>318</v>
      </c>
      <c r="D4" s="484" t="s">
        <v>829</v>
      </c>
      <c r="E4" s="485" t="s">
        <v>318</v>
      </c>
      <c r="F4" s="484" t="s">
        <v>829</v>
      </c>
      <c r="G4" s="485" t="s">
        <v>318</v>
      </c>
      <c r="H4" s="484" t="s">
        <v>829</v>
      </c>
      <c r="I4" s="739" t="s">
        <v>318</v>
      </c>
    </row>
    <row r="5" spans="1:9" x14ac:dyDescent="0.2">
      <c r="A5" s="583" t="s">
        <v>836</v>
      </c>
      <c r="B5" s="565">
        <f>'Evolução do Rebanho'!F5</f>
        <v>0</v>
      </c>
      <c r="C5" s="430">
        <f>B5*Pecuária!$B75</f>
        <v>0</v>
      </c>
      <c r="D5" s="565">
        <f>'Evolução do Rebanho'!N5</f>
        <v>0</v>
      </c>
      <c r="E5" s="430">
        <f>D5*Pecuária!B75</f>
        <v>0</v>
      </c>
      <c r="F5" s="565">
        <f>'Evolução do Rebanho'!F19</f>
        <v>0</v>
      </c>
      <c r="G5" s="430">
        <f>F5*Pecuária!B75</f>
        <v>0</v>
      </c>
      <c r="H5" s="568">
        <f>'Evolução do Rebanho'!N19</f>
        <v>0</v>
      </c>
      <c r="I5" s="431">
        <f>H5*Pecuária!B75</f>
        <v>0</v>
      </c>
    </row>
    <row r="6" spans="1:9" x14ac:dyDescent="0.2">
      <c r="A6" s="513" t="s">
        <v>348</v>
      </c>
      <c r="B6" s="566">
        <f>'Evolução do Rebanho'!F6</f>
        <v>0</v>
      </c>
      <c r="C6" s="65">
        <f>B6*Pecuária!B76</f>
        <v>0</v>
      </c>
      <c r="D6" s="567">
        <f>'Evolução do Rebanho'!N6</f>
        <v>0</v>
      </c>
      <c r="E6" s="65">
        <f>D6*Pecuária!B76</f>
        <v>0</v>
      </c>
      <c r="F6" s="567">
        <f>'Evolução do Rebanho'!F20</f>
        <v>0</v>
      </c>
      <c r="G6" s="64">
        <f>F6*Pecuária!B76</f>
        <v>0</v>
      </c>
      <c r="H6" s="569">
        <f>'Evolução do Rebanho'!N20</f>
        <v>0</v>
      </c>
      <c r="I6" s="64">
        <f>H6*Pecuária!B76</f>
        <v>0</v>
      </c>
    </row>
    <row r="7" spans="1:9" x14ac:dyDescent="0.2">
      <c r="A7" s="42" t="s">
        <v>349</v>
      </c>
      <c r="B7" s="567">
        <f>'Evolução do Rebanho'!F7</f>
        <v>0</v>
      </c>
      <c r="C7" s="65">
        <f>B7*Pecuária!B77</f>
        <v>0</v>
      </c>
      <c r="D7" s="567">
        <f>'Evolução do Rebanho'!N7</f>
        <v>0</v>
      </c>
      <c r="E7" s="65">
        <f>D7*Pecuária!B77</f>
        <v>0</v>
      </c>
      <c r="F7" s="567">
        <f>'Evolução do Rebanho'!F21</f>
        <v>0</v>
      </c>
      <c r="G7" s="64">
        <f>F7*Pecuária!B77</f>
        <v>0</v>
      </c>
      <c r="H7" s="569">
        <f>'Evolução do Rebanho'!N21</f>
        <v>0</v>
      </c>
      <c r="I7" s="64">
        <f>H7*Pecuária!B77</f>
        <v>0</v>
      </c>
    </row>
    <row r="8" spans="1:9" x14ac:dyDescent="0.2">
      <c r="A8" s="42" t="s">
        <v>350</v>
      </c>
      <c r="B8" s="567">
        <f>'Evolução do Rebanho'!F8</f>
        <v>0</v>
      </c>
      <c r="C8" s="65">
        <f>B8*Pecuária!B78</f>
        <v>0</v>
      </c>
      <c r="D8" s="567">
        <f>'Evolução do Rebanho'!N8</f>
        <v>0</v>
      </c>
      <c r="E8" s="65">
        <f>D8*Pecuária!B78</f>
        <v>0</v>
      </c>
      <c r="F8" s="567">
        <f>'Evolução do Rebanho'!F22</f>
        <v>0</v>
      </c>
      <c r="G8" s="64">
        <f>F8*Pecuária!B78</f>
        <v>0</v>
      </c>
      <c r="H8" s="569">
        <f>'Evolução do Rebanho'!N22</f>
        <v>0</v>
      </c>
      <c r="I8" s="64">
        <f>H8*Pecuária!B78</f>
        <v>0</v>
      </c>
    </row>
    <row r="9" spans="1:9" x14ac:dyDescent="0.2">
      <c r="A9" s="42" t="s">
        <v>351</v>
      </c>
      <c r="B9" s="567">
        <f>'Evolução do Rebanho'!F9</f>
        <v>0</v>
      </c>
      <c r="C9" s="65">
        <f>B9*Pecuária!B79</f>
        <v>0</v>
      </c>
      <c r="D9" s="567">
        <f>'Evolução do Rebanho'!N9</f>
        <v>0</v>
      </c>
      <c r="E9" s="65">
        <f>D9*Pecuária!B79</f>
        <v>0</v>
      </c>
      <c r="F9" s="567">
        <f>'Evolução do Rebanho'!F23</f>
        <v>0</v>
      </c>
      <c r="G9" s="64">
        <f>F9*Pecuária!B79</f>
        <v>0</v>
      </c>
      <c r="H9" s="569">
        <f>'Evolução do Rebanho'!N23</f>
        <v>0</v>
      </c>
      <c r="I9" s="64">
        <f>H9*Pecuária!B79</f>
        <v>0</v>
      </c>
    </row>
    <row r="10" spans="1:9" x14ac:dyDescent="0.2">
      <c r="A10" s="42" t="s">
        <v>352</v>
      </c>
      <c r="B10" s="567">
        <f>'Evolução do Rebanho'!F10</f>
        <v>0</v>
      </c>
      <c r="C10" s="65">
        <f>B10*Pecuária!B80</f>
        <v>0</v>
      </c>
      <c r="D10" s="567">
        <f>'Evolução do Rebanho'!N10</f>
        <v>0</v>
      </c>
      <c r="E10" s="65">
        <f>D10*Pecuária!B80</f>
        <v>0</v>
      </c>
      <c r="F10" s="567">
        <f>'Evolução do Rebanho'!F24</f>
        <v>0</v>
      </c>
      <c r="G10" s="64">
        <f>F10*Pecuária!B80</f>
        <v>0</v>
      </c>
      <c r="H10" s="569">
        <f>'Evolução do Rebanho'!N24</f>
        <v>0</v>
      </c>
      <c r="I10" s="64">
        <f>H10*Pecuária!B80</f>
        <v>0</v>
      </c>
    </row>
    <row r="11" spans="1:9" x14ac:dyDescent="0.2">
      <c r="A11" s="42" t="s">
        <v>353</v>
      </c>
      <c r="B11" s="567">
        <f>'Evolução do Rebanho'!F11</f>
        <v>0</v>
      </c>
      <c r="C11" s="65">
        <f>B11*Pecuária!B81</f>
        <v>0</v>
      </c>
      <c r="D11" s="567">
        <f>'Evolução do Rebanho'!N11</f>
        <v>0</v>
      </c>
      <c r="E11" s="65">
        <f>D11*Pecuária!B81</f>
        <v>0</v>
      </c>
      <c r="F11" s="567">
        <f>'Evolução do Rebanho'!F25</f>
        <v>0</v>
      </c>
      <c r="G11" s="64">
        <f>F11*Pecuária!B81</f>
        <v>0</v>
      </c>
      <c r="H11" s="569">
        <f>'Evolução do Rebanho'!N25</f>
        <v>0</v>
      </c>
      <c r="I11" s="64">
        <f>H11*Pecuária!B81</f>
        <v>0</v>
      </c>
    </row>
    <row r="12" spans="1:9" x14ac:dyDescent="0.2">
      <c r="A12" s="42" t="s">
        <v>354</v>
      </c>
      <c r="B12" s="567">
        <f>'Evolução do Rebanho'!F12</f>
        <v>0</v>
      </c>
      <c r="C12" s="65">
        <f>B12*Pecuária!B82</f>
        <v>0</v>
      </c>
      <c r="D12" s="567">
        <f>'Evolução do Rebanho'!N12</f>
        <v>0</v>
      </c>
      <c r="E12" s="65">
        <f>D12*Pecuária!B82</f>
        <v>0</v>
      </c>
      <c r="F12" s="567">
        <f>'Evolução do Rebanho'!F26</f>
        <v>0</v>
      </c>
      <c r="G12" s="64">
        <f>F12*Pecuária!B82</f>
        <v>0</v>
      </c>
      <c r="H12" s="569">
        <f>'Evolução do Rebanho'!N26</f>
        <v>0</v>
      </c>
      <c r="I12" s="64">
        <f>H12*Pecuária!B82</f>
        <v>0</v>
      </c>
    </row>
    <row r="13" spans="1:9" x14ac:dyDescent="0.2">
      <c r="A13" s="42" t="s">
        <v>355</v>
      </c>
      <c r="B13" s="567">
        <f>'Evolução do Rebanho'!F13</f>
        <v>0</v>
      </c>
      <c r="C13" s="65">
        <f>B13*Pecuária!B83</f>
        <v>0</v>
      </c>
      <c r="D13" s="567">
        <f>'Evolução do Rebanho'!N13</f>
        <v>0</v>
      </c>
      <c r="E13" s="65">
        <f>D13*Pecuária!B83</f>
        <v>0</v>
      </c>
      <c r="F13" s="567">
        <f>'Evolução do Rebanho'!F27</f>
        <v>0</v>
      </c>
      <c r="G13" s="64">
        <f>F13*Pecuária!B83</f>
        <v>0</v>
      </c>
      <c r="H13" s="569">
        <f>'Evolução do Rebanho'!N27</f>
        <v>0</v>
      </c>
      <c r="I13" s="64">
        <f>H13*Pecuária!B83</f>
        <v>0</v>
      </c>
    </row>
    <row r="14" spans="1:9" x14ac:dyDescent="0.2">
      <c r="A14" s="42" t="s">
        <v>845</v>
      </c>
      <c r="B14" s="567">
        <f>('Evolução do Rebanho'!$B$6+'Evolução do Rebanho'!$C$6)*'Indices Técnicos'!C5*'Indices Técnicos'!C16*'Indices Técnicos'!C17*Pecuária!C53</f>
        <v>0</v>
      </c>
      <c r="C14" s="65">
        <f>B14*Pecuária!B84</f>
        <v>0</v>
      </c>
      <c r="D14" s="567">
        <f>('Evolução do Rebanho'!J6+'Evolução do Rebanho'!K6)*'Indices Técnicos'!C5*'Indices Técnicos'!C16*'Indices Técnicos'!C17*Pecuária!D53</f>
        <v>0</v>
      </c>
      <c r="E14" s="65">
        <f>D14*Pecuária!B84</f>
        <v>0</v>
      </c>
      <c r="F14" s="567">
        <f>('Evolução do Rebanho'!B20+'Evolução do Rebanho'!C20)*'Indices Técnicos'!C5*'Indices Técnicos'!C16*'Indices Técnicos'!C17*Pecuária!$D$53</f>
        <v>0</v>
      </c>
      <c r="G14" s="64">
        <f>F14*Pecuária!B84</f>
        <v>0</v>
      </c>
      <c r="H14" s="567">
        <f>('Evolução do Rebanho'!J20+'Evolução do Rebanho'!K20)*'Indices Técnicos'!C5*'Indices Técnicos'!C16*'Indices Técnicos'!C17*Pecuária!$D$53</f>
        <v>0</v>
      </c>
      <c r="I14" s="64">
        <f>H14*Pecuária!B84</f>
        <v>0</v>
      </c>
    </row>
    <row r="15" spans="1:9" x14ac:dyDescent="0.2">
      <c r="A15" s="42" t="s">
        <v>846</v>
      </c>
      <c r="B15" s="567">
        <f>IFERROR(('Evolução do Rebanho'!$B$6+'Evolução do Rebanho'!$C$6)*'Indices Técnicos'!$C$5*'Indices Técnicos'!$C$16*'Indices Técnicos'!$C$17*Pecuária!C54/'Indices Técnicos'!C18,0)</f>
        <v>0</v>
      </c>
      <c r="C15" s="65">
        <f>B15*Pecuária!B85</f>
        <v>0</v>
      </c>
      <c r="D15" s="567">
        <f>IFERROR(('Evolução do Rebanho'!$J$6+'Evolução do Rebanho'!$K$6)*'Indices Técnicos'!$C$5*'Indices Técnicos'!$C$16*'Indices Técnicos'!$C$17*Pecuária!D54/'Indices Técnicos'!C18,0)</f>
        <v>0</v>
      </c>
      <c r="E15" s="65">
        <f>D15*Pecuária!B85</f>
        <v>0</v>
      </c>
      <c r="F15" s="567">
        <f>IFERROR(('Evolução do Rebanho'!$B$20+'Evolução do Rebanho'!$C$20)*'Indices Técnicos'!$C$5*'Indices Técnicos'!$C$16*'Indices Técnicos'!$C$17*Pecuária!$D$54/'Indices Técnicos'!C18,0)</f>
        <v>0</v>
      </c>
      <c r="G15" s="64">
        <f>F15*Pecuária!B85</f>
        <v>0</v>
      </c>
      <c r="H15" s="567">
        <f>IFERROR(('Evolução do Rebanho'!J20+'Evolução do Rebanho'!K20)*'Indices Técnicos'!$C$5*'Indices Técnicos'!$C$16*'Indices Técnicos'!$C$17*Pecuária!$D$54/'Indices Técnicos'!C18,0)</f>
        <v>0</v>
      </c>
      <c r="I15" s="64">
        <f>H15*Pecuária!B85</f>
        <v>0</v>
      </c>
    </row>
    <row r="16" spans="1:9" x14ac:dyDescent="0.2">
      <c r="A16" s="42" t="s">
        <v>847</v>
      </c>
      <c r="B16" s="567">
        <f>IFERROR(('Evolução do Rebanho'!$B$6+'Evolução do Rebanho'!$C$6)*'Indices Técnicos'!$C$5*'Indices Técnicos'!$C$16*'Indices Técnicos'!$C$17*Pecuária!C55/'Indices Técnicos'!C19,0)</f>
        <v>0</v>
      </c>
      <c r="C16" s="65">
        <f>B16*Pecuária!B86</f>
        <v>0</v>
      </c>
      <c r="D16" s="567">
        <f>IFERROR(('Evolução do Rebanho'!$J$6+'Evolução do Rebanho'!$K$6)*'Indices Técnicos'!$C$5*'Indices Técnicos'!$C$16*'Indices Técnicos'!$C$17*Pecuária!D55/'Indices Técnicos'!C19,0)</f>
        <v>0</v>
      </c>
      <c r="E16" s="65">
        <f>D16*Pecuária!B86</f>
        <v>0</v>
      </c>
      <c r="F16" s="567">
        <f>IFERROR(('Evolução do Rebanho'!$B$20+'Evolução do Rebanho'!$C$20)*'Indices Técnicos'!$C$5*'Indices Técnicos'!$C$16*'Indices Técnicos'!$C$17*Pecuária!$D$55/'Indices Técnicos'!C19,0)</f>
        <v>0</v>
      </c>
      <c r="G16" s="64">
        <f>F16*Pecuária!B86</f>
        <v>0</v>
      </c>
      <c r="H16" s="567">
        <f>IFERROR(('Evolução do Rebanho'!J20+'Evolução do Rebanho'!K20)*'Indices Técnicos'!$C$5*'Indices Técnicos'!$C$16*'Indices Técnicos'!$C$17*Pecuária!$D$55/'Indices Técnicos'!C19,0)</f>
        <v>0</v>
      </c>
      <c r="I16" s="64">
        <f>H16*Pecuária!B86</f>
        <v>0</v>
      </c>
    </row>
    <row r="17" spans="1:11" ht="15.75" x14ac:dyDescent="0.2">
      <c r="A17" s="404" t="s">
        <v>321</v>
      </c>
      <c r="B17" s="918">
        <f>SUM(B5:B16)</f>
        <v>0</v>
      </c>
      <c r="C17" s="537">
        <f>SUM(C5:C16)</f>
        <v>0</v>
      </c>
      <c r="D17" s="918">
        <f>SUM(D5:D16)</f>
        <v>0</v>
      </c>
      <c r="E17" s="537">
        <f t="shared" ref="E17:I17" si="0">SUM(E5:E16)</f>
        <v>0</v>
      </c>
      <c r="F17" s="918">
        <f>SUM(F5:F16)</f>
        <v>0</v>
      </c>
      <c r="G17" s="537">
        <f t="shared" si="0"/>
        <v>0</v>
      </c>
      <c r="H17" s="918">
        <f>SUM(H5:H16)</f>
        <v>0</v>
      </c>
      <c r="I17" s="537">
        <f t="shared" si="0"/>
        <v>0</v>
      </c>
    </row>
    <row r="18" spans="1:11" ht="15.75" x14ac:dyDescent="0.25">
      <c r="A18"/>
      <c r="B18"/>
      <c r="C18"/>
      <c r="D18"/>
      <c r="E18"/>
      <c r="F18"/>
      <c r="G18"/>
      <c r="H18"/>
      <c r="I18"/>
    </row>
    <row r="19" spans="1:11" ht="15.75" x14ac:dyDescent="0.2">
      <c r="A19" s="1164" t="s">
        <v>381</v>
      </c>
      <c r="B19" s="1152" t="s">
        <v>383</v>
      </c>
      <c r="C19" s="1153"/>
      <c r="D19" s="1153"/>
      <c r="E19" s="1153"/>
      <c r="F19" s="1153"/>
      <c r="G19" s="1153"/>
      <c r="H19" s="1153"/>
      <c r="I19" s="1169"/>
    </row>
    <row r="20" spans="1:11" ht="15.75" x14ac:dyDescent="0.2">
      <c r="A20" s="1218"/>
      <c r="B20" s="1152" t="s">
        <v>373</v>
      </c>
      <c r="C20" s="1169"/>
      <c r="D20" s="1152" t="s">
        <v>374</v>
      </c>
      <c r="E20" s="1169"/>
      <c r="F20" s="1152" t="s">
        <v>375</v>
      </c>
      <c r="G20" s="1169"/>
      <c r="H20" s="1152" t="s">
        <v>376</v>
      </c>
      <c r="I20" s="1169"/>
    </row>
    <row r="21" spans="1:11" ht="15.75" x14ac:dyDescent="0.2">
      <c r="A21" s="1165"/>
      <c r="B21" s="897" t="s">
        <v>829</v>
      </c>
      <c r="C21" s="899" t="s">
        <v>318</v>
      </c>
      <c r="D21" s="897" t="s">
        <v>829</v>
      </c>
      <c r="E21" s="899" t="s">
        <v>318</v>
      </c>
      <c r="F21" s="897" t="s">
        <v>829</v>
      </c>
      <c r="G21" s="899" t="s">
        <v>318</v>
      </c>
      <c r="H21" s="897" t="s">
        <v>829</v>
      </c>
      <c r="I21" s="898" t="s">
        <v>318</v>
      </c>
    </row>
    <row r="22" spans="1:11" x14ac:dyDescent="0.2">
      <c r="A22" s="583" t="s">
        <v>836</v>
      </c>
      <c r="B22" s="567">
        <f>'Evolução do Rebanho'!F33</f>
        <v>0</v>
      </c>
      <c r="C22" s="65">
        <f>B22*Pecuária!$B$75</f>
        <v>0</v>
      </c>
      <c r="D22" s="567">
        <f>'Evolução do Rebanho'!N33</f>
        <v>0</v>
      </c>
      <c r="E22" s="65">
        <f>D22*Pecuária!$B$75</f>
        <v>0</v>
      </c>
      <c r="F22" s="567">
        <f>'Evolução do Rebanho'!F47</f>
        <v>0</v>
      </c>
      <c r="G22" s="65">
        <f>F22*Pecuária!$B$75</f>
        <v>0</v>
      </c>
      <c r="H22" s="569">
        <f>'Evolução do Rebanho'!N47</f>
        <v>0</v>
      </c>
      <c r="I22" s="64">
        <f>H22*Pecuária!$B$75</f>
        <v>0</v>
      </c>
    </row>
    <row r="23" spans="1:11" x14ac:dyDescent="0.2">
      <c r="A23" s="513" t="s">
        <v>348</v>
      </c>
      <c r="B23" s="567">
        <f>'Evolução do Rebanho'!F34</f>
        <v>0</v>
      </c>
      <c r="C23" s="65">
        <f>B23*Pecuária!$B$76</f>
        <v>0</v>
      </c>
      <c r="D23" s="567">
        <f>'Evolução do Rebanho'!N34</f>
        <v>0</v>
      </c>
      <c r="E23" s="65">
        <f>D23*Pecuária!$B$76</f>
        <v>0</v>
      </c>
      <c r="F23" s="567">
        <f>'Evolução do Rebanho'!F48</f>
        <v>0</v>
      </c>
      <c r="G23" s="65">
        <f>F23*Pecuária!$B$76</f>
        <v>0</v>
      </c>
      <c r="H23" s="569">
        <f>'Evolução do Rebanho'!N48</f>
        <v>0</v>
      </c>
      <c r="I23" s="64">
        <f>H23*Pecuária!$B$76</f>
        <v>0</v>
      </c>
    </row>
    <row r="24" spans="1:11" x14ac:dyDescent="0.2">
      <c r="A24" s="42" t="s">
        <v>349</v>
      </c>
      <c r="B24" s="567">
        <f>'Evolução do Rebanho'!F35</f>
        <v>0</v>
      </c>
      <c r="C24" s="65">
        <f>B24*Pecuária!$B$77</f>
        <v>0</v>
      </c>
      <c r="D24" s="567">
        <f>'Evolução do Rebanho'!N35</f>
        <v>0</v>
      </c>
      <c r="E24" s="65">
        <f>D24*Pecuária!$B$77</f>
        <v>0</v>
      </c>
      <c r="F24" s="567">
        <f>'Evolução do Rebanho'!F49</f>
        <v>0</v>
      </c>
      <c r="G24" s="65">
        <f>F24*Pecuária!$B$77</f>
        <v>0</v>
      </c>
      <c r="H24" s="569">
        <f>'Evolução do Rebanho'!N49</f>
        <v>0</v>
      </c>
      <c r="I24" s="64">
        <f>H24*Pecuária!$B$77</f>
        <v>0</v>
      </c>
    </row>
    <row r="25" spans="1:11" x14ac:dyDescent="0.2">
      <c r="A25" s="42" t="s">
        <v>350</v>
      </c>
      <c r="B25" s="567">
        <f>'Evolução do Rebanho'!F36</f>
        <v>0</v>
      </c>
      <c r="C25" s="65">
        <f>B25*Pecuária!$B$78</f>
        <v>0</v>
      </c>
      <c r="D25" s="567">
        <f>'Evolução do Rebanho'!N36</f>
        <v>0</v>
      </c>
      <c r="E25" s="65">
        <f>D25*Pecuária!$B$78</f>
        <v>0</v>
      </c>
      <c r="F25" s="567">
        <f>'Evolução do Rebanho'!F50</f>
        <v>0</v>
      </c>
      <c r="G25" s="65">
        <f>F25*Pecuária!$B$78</f>
        <v>0</v>
      </c>
      <c r="H25" s="569">
        <f>'Evolução do Rebanho'!N50</f>
        <v>0</v>
      </c>
      <c r="I25" s="64">
        <f>H25*Pecuária!$B$78</f>
        <v>0</v>
      </c>
    </row>
    <row r="26" spans="1:11" x14ac:dyDescent="0.2">
      <c r="A26" s="42" t="s">
        <v>351</v>
      </c>
      <c r="B26" s="567">
        <f>'Evolução do Rebanho'!F37</f>
        <v>0</v>
      </c>
      <c r="C26" s="65">
        <f>B26*Pecuária!$B$79</f>
        <v>0</v>
      </c>
      <c r="D26" s="567">
        <f>'Evolução do Rebanho'!N37</f>
        <v>0</v>
      </c>
      <c r="E26" s="65">
        <f>D26*Pecuária!$B$79</f>
        <v>0</v>
      </c>
      <c r="F26" s="567">
        <f>'Evolução do Rebanho'!F51</f>
        <v>0</v>
      </c>
      <c r="G26" s="65">
        <f>F26*Pecuária!$B$79</f>
        <v>0</v>
      </c>
      <c r="H26" s="569">
        <f>'Evolução do Rebanho'!N51</f>
        <v>0</v>
      </c>
      <c r="I26" s="64">
        <f>H26*Pecuária!$B$79</f>
        <v>0</v>
      </c>
    </row>
    <row r="27" spans="1:11" x14ac:dyDescent="0.2">
      <c r="A27" s="42" t="s">
        <v>352</v>
      </c>
      <c r="B27" s="567">
        <f>'Evolução do Rebanho'!F38</f>
        <v>0</v>
      </c>
      <c r="C27" s="65">
        <f>B27*Pecuária!$B$80</f>
        <v>0</v>
      </c>
      <c r="D27" s="567">
        <f>'Evolução do Rebanho'!N38</f>
        <v>0</v>
      </c>
      <c r="E27" s="65">
        <f>D27*Pecuária!$B$80</f>
        <v>0</v>
      </c>
      <c r="F27" s="567">
        <f>'Evolução do Rebanho'!F52</f>
        <v>0</v>
      </c>
      <c r="G27" s="65">
        <f>F27*Pecuária!$B$80</f>
        <v>0</v>
      </c>
      <c r="H27" s="569">
        <f>'Evolução do Rebanho'!N52</f>
        <v>0</v>
      </c>
      <c r="I27" s="64">
        <f>H27*Pecuária!$B$80</f>
        <v>0</v>
      </c>
    </row>
    <row r="28" spans="1:11" ht="15.75" x14ac:dyDescent="0.25">
      <c r="A28" s="42" t="s">
        <v>353</v>
      </c>
      <c r="B28" s="567">
        <f>'Evolução do Rebanho'!F39</f>
        <v>0</v>
      </c>
      <c r="C28" s="65">
        <f>B28*Pecuária!$B$81</f>
        <v>0</v>
      </c>
      <c r="D28" s="567">
        <f>'Evolução do Rebanho'!N39</f>
        <v>0</v>
      </c>
      <c r="E28" s="65">
        <f>D28*Pecuária!$B$81</f>
        <v>0</v>
      </c>
      <c r="F28" s="567">
        <f>'Evolução do Rebanho'!F53</f>
        <v>0</v>
      </c>
      <c r="G28" s="65">
        <f>F28*Pecuária!$B$81</f>
        <v>0</v>
      </c>
      <c r="H28" s="569">
        <f>'Evolução do Rebanho'!N53</f>
        <v>0</v>
      </c>
      <c r="I28" s="64">
        <f>H28*Pecuária!$B$81</f>
        <v>0</v>
      </c>
      <c r="J28"/>
      <c r="K28"/>
    </row>
    <row r="29" spans="1:11" ht="15.75" x14ac:dyDescent="0.25">
      <c r="A29" s="42" t="s">
        <v>354</v>
      </c>
      <c r="B29" s="567">
        <f>'Evolução do Rebanho'!F40</f>
        <v>0</v>
      </c>
      <c r="C29" s="65">
        <f>B29*Pecuária!$B$82</f>
        <v>0</v>
      </c>
      <c r="D29" s="567">
        <f>'Evolução do Rebanho'!N40</f>
        <v>0</v>
      </c>
      <c r="E29" s="65">
        <f>D29*Pecuária!$B$82</f>
        <v>0</v>
      </c>
      <c r="F29" s="567">
        <f>'Evolução do Rebanho'!F54</f>
        <v>0</v>
      </c>
      <c r="G29" s="65">
        <f>F29*Pecuária!$B$82</f>
        <v>0</v>
      </c>
      <c r="H29" s="569">
        <f>'Evolução do Rebanho'!N54</f>
        <v>0</v>
      </c>
      <c r="I29" s="64">
        <f>H29*Pecuária!$B$82</f>
        <v>0</v>
      </c>
      <c r="J29"/>
      <c r="K29"/>
    </row>
    <row r="30" spans="1:11" x14ac:dyDescent="0.2">
      <c r="A30" s="42" t="s">
        <v>355</v>
      </c>
      <c r="B30" s="567">
        <f>'Evolução do Rebanho'!F41</f>
        <v>0</v>
      </c>
      <c r="C30" s="65">
        <f>B30*Pecuária!$B$83</f>
        <v>0</v>
      </c>
      <c r="D30" s="567">
        <f>'Evolução do Rebanho'!N41</f>
        <v>0</v>
      </c>
      <c r="E30" s="65">
        <f>D30*Pecuária!$B$83</f>
        <v>0</v>
      </c>
      <c r="F30" s="567">
        <f>'Evolução do Rebanho'!F55</f>
        <v>0</v>
      </c>
      <c r="G30" s="65">
        <f>F30*Pecuária!$B$83</f>
        <v>0</v>
      </c>
      <c r="H30" s="569">
        <f>'Evolução do Rebanho'!N55</f>
        <v>0</v>
      </c>
      <c r="I30" s="64">
        <f>H30*Pecuária!$B$83</f>
        <v>0</v>
      </c>
    </row>
    <row r="31" spans="1:11" x14ac:dyDescent="0.2">
      <c r="A31" s="42" t="s">
        <v>845</v>
      </c>
      <c r="B31" s="567">
        <f>('Evolução do Rebanho'!B34+'Evolução do Rebanho'!C34)*'Indices Técnicos'!C5*'Indices Técnicos'!C16*'Indices Técnicos'!C17*Pecuária!$D$53</f>
        <v>0</v>
      </c>
      <c r="C31" s="65">
        <f>B31*Pecuária!$B$84</f>
        <v>0</v>
      </c>
      <c r="D31" s="567">
        <f>('Evolução do Rebanho'!J34+'Evolução do Rebanho'!K34)*'Indices Técnicos'!C5*'Indices Técnicos'!C16*'Indices Técnicos'!C17*Pecuária!$D$53</f>
        <v>0</v>
      </c>
      <c r="E31" s="65">
        <f>D31*Pecuária!$B$84</f>
        <v>0</v>
      </c>
      <c r="F31" s="567">
        <f>('Evolução do Rebanho'!B48+'Evolução do Rebanho'!C48)*'Indices Técnicos'!C5*'Indices Técnicos'!C16*'Indices Técnicos'!C17*Pecuária!$D$53</f>
        <v>0</v>
      </c>
      <c r="G31" s="65">
        <f>F31*Pecuária!$B$84</f>
        <v>0</v>
      </c>
      <c r="H31" s="567">
        <f>('Evolução do Rebanho'!J48+'Evolução do Rebanho'!K48)*'Indices Técnicos'!C5*'Indices Técnicos'!C16*'Indices Técnicos'!C17*Pecuária!$D$53</f>
        <v>0</v>
      </c>
      <c r="I31" s="64">
        <f>H31*Pecuária!$B$84</f>
        <v>0</v>
      </c>
    </row>
    <row r="32" spans="1:11" x14ac:dyDescent="0.2">
      <c r="A32" s="42" t="s">
        <v>846</v>
      </c>
      <c r="B32" s="567">
        <f>IFERROR(('Evolução do Rebanho'!B34+'Evolução do Rebanho'!C34)*'Indices Técnicos'!$C$5*'Indices Técnicos'!$C$16*'Indices Técnicos'!$C$17*Pecuária!$D$54/'Indices Técnicos'!C18,0)</f>
        <v>0</v>
      </c>
      <c r="C32" s="65">
        <f>B32*Pecuária!$B$85</f>
        <v>0</v>
      </c>
      <c r="D32" s="567">
        <f>IFERROR(('Evolução do Rebanho'!J34+'Evolução do Rebanho'!K34)*'Indices Técnicos'!$C$5*'Indices Técnicos'!$C$16*'Indices Técnicos'!$C$17*Pecuária!$D$54/'Indices Técnicos'!C18,0)</f>
        <v>0</v>
      </c>
      <c r="E32" s="65">
        <f>D32*Pecuária!$B$85</f>
        <v>0</v>
      </c>
      <c r="F32" s="567">
        <f>IFERROR(('Evolução do Rebanho'!B48+'Evolução do Rebanho'!C48)*'Indices Técnicos'!$C$5*'Indices Técnicos'!$C$16*'Indices Técnicos'!$C$17*Pecuária!$D$54/'Indices Técnicos'!C18,0)</f>
        <v>0</v>
      </c>
      <c r="G32" s="65">
        <f>F32*Pecuária!$B$85</f>
        <v>0</v>
      </c>
      <c r="H32" s="567">
        <f>IFERROR(('Evolução do Rebanho'!J48+'Evolução do Rebanho'!K48)*'Indices Técnicos'!$C$5*'Indices Técnicos'!$C$16*'Indices Técnicos'!$C$17*Pecuária!$D$54/'Indices Técnicos'!C18,0)</f>
        <v>0</v>
      </c>
      <c r="I32" s="64">
        <f>H32*Pecuária!$B$85</f>
        <v>0</v>
      </c>
    </row>
    <row r="33" spans="1:9" x14ac:dyDescent="0.2">
      <c r="A33" s="42" t="s">
        <v>847</v>
      </c>
      <c r="B33" s="567">
        <f>IFERROR(('Evolução do Rebanho'!B34+'Evolução do Rebanho'!C34)*'Indices Técnicos'!$C$5*'Indices Técnicos'!$C$16*'Indices Técnicos'!$C$17*Pecuária!$D$55/'Indices Técnicos'!C19,0)</f>
        <v>0</v>
      </c>
      <c r="C33" s="65">
        <f>B33*Pecuária!$B$86</f>
        <v>0</v>
      </c>
      <c r="D33" s="567">
        <f>IFERROR(('Evolução do Rebanho'!J34+'Evolução do Rebanho'!K34)*'Indices Técnicos'!$C$5*'Indices Técnicos'!$C$16*'Indices Técnicos'!$C$17*Pecuária!$D$55/'Indices Técnicos'!C19,0)</f>
        <v>0</v>
      </c>
      <c r="E33" s="65">
        <f>D33*Pecuária!$B$86</f>
        <v>0</v>
      </c>
      <c r="F33" s="567">
        <f>IFERROR(('Evolução do Rebanho'!B48+'Evolução do Rebanho'!C48)*'Indices Técnicos'!$C$5*'Indices Técnicos'!$C$16*'Indices Técnicos'!$C$17*Pecuária!$D$55/'Indices Técnicos'!C19,0)</f>
        <v>0</v>
      </c>
      <c r="G33" s="65">
        <f>F33*Pecuária!$B$86</f>
        <v>0</v>
      </c>
      <c r="H33" s="567">
        <f>IFERROR(('Evolução do Rebanho'!J48+'Evolução do Rebanho'!K48)*'Indices Técnicos'!$C$5*'Indices Técnicos'!$C$16*'Indices Técnicos'!$C$17*Pecuária!$D$55/'Indices Técnicos'!C19,0)</f>
        <v>0</v>
      </c>
      <c r="I33" s="64">
        <f>H33*Pecuária!$B$86</f>
        <v>0</v>
      </c>
    </row>
    <row r="34" spans="1:9" customFormat="1" ht="15.75" x14ac:dyDescent="0.25">
      <c r="A34" s="404" t="s">
        <v>321</v>
      </c>
      <c r="B34" s="918">
        <f>SUM(B22:B33)</f>
        <v>0</v>
      </c>
      <c r="C34" s="537">
        <f t="shared" ref="C34:I34" si="1">SUM(C22:C33)</f>
        <v>0</v>
      </c>
      <c r="D34" s="918">
        <f>SUM(D22:D33)</f>
        <v>0</v>
      </c>
      <c r="E34" s="537">
        <f t="shared" si="1"/>
        <v>0</v>
      </c>
      <c r="F34" s="918">
        <f>SUM(F22:F33)</f>
        <v>0</v>
      </c>
      <c r="G34" s="537">
        <f t="shared" si="1"/>
        <v>0</v>
      </c>
      <c r="H34" s="918">
        <f>SUM(H22:H33)</f>
        <v>0</v>
      </c>
      <c r="I34" s="537">
        <f t="shared" si="1"/>
        <v>0</v>
      </c>
    </row>
    <row r="35" spans="1:9" ht="15.75" x14ac:dyDescent="0.25">
      <c r="A35"/>
      <c r="B35"/>
      <c r="C35"/>
      <c r="D35"/>
      <c r="E35"/>
      <c r="F35"/>
      <c r="G35"/>
      <c r="H35"/>
      <c r="I35"/>
    </row>
    <row r="36" spans="1:9" ht="15.75" x14ac:dyDescent="0.2">
      <c r="A36" s="1164" t="s">
        <v>381</v>
      </c>
      <c r="B36" s="1152" t="s">
        <v>383</v>
      </c>
      <c r="C36" s="1153"/>
      <c r="D36" s="1153"/>
      <c r="E36" s="1153"/>
      <c r="F36" s="1153"/>
      <c r="G36" s="1153"/>
      <c r="H36" s="1153"/>
      <c r="I36" s="1169"/>
    </row>
    <row r="37" spans="1:9" ht="15.75" x14ac:dyDescent="0.2">
      <c r="A37" s="1218"/>
      <c r="B37" s="1152" t="s">
        <v>377</v>
      </c>
      <c r="C37" s="1169"/>
      <c r="D37" s="1152" t="s">
        <v>378</v>
      </c>
      <c r="E37" s="1169"/>
      <c r="F37" s="1152" t="s">
        <v>379</v>
      </c>
      <c r="G37" s="1169"/>
      <c r="H37" s="1152" t="s">
        <v>380</v>
      </c>
      <c r="I37" s="1169"/>
    </row>
    <row r="38" spans="1:9" ht="15.75" x14ac:dyDescent="0.2">
      <c r="A38" s="1165"/>
      <c r="B38" s="897" t="s">
        <v>829</v>
      </c>
      <c r="C38" s="899" t="s">
        <v>318</v>
      </c>
      <c r="D38" s="897" t="s">
        <v>829</v>
      </c>
      <c r="E38" s="899" t="s">
        <v>318</v>
      </c>
      <c r="F38" s="897" t="s">
        <v>829</v>
      </c>
      <c r="G38" s="899" t="s">
        <v>318</v>
      </c>
      <c r="H38" s="897" t="s">
        <v>829</v>
      </c>
      <c r="I38" s="898" t="s">
        <v>318</v>
      </c>
    </row>
    <row r="39" spans="1:9" x14ac:dyDescent="0.2">
      <c r="A39" s="583" t="s">
        <v>836</v>
      </c>
      <c r="B39" s="567">
        <f>'Evolução do Rebanho'!F61</f>
        <v>0</v>
      </c>
      <c r="C39" s="65">
        <f>B39*Pecuária!$B$75</f>
        <v>0</v>
      </c>
      <c r="D39" s="567">
        <f>'Evolução do Rebanho'!N61</f>
        <v>0</v>
      </c>
      <c r="E39" s="65">
        <f>D39*Pecuária!$B$75</f>
        <v>0</v>
      </c>
      <c r="F39" s="567">
        <f>'Evolução do Rebanho'!F75</f>
        <v>0</v>
      </c>
      <c r="G39" s="65">
        <f>F39*Pecuária!$B$75</f>
        <v>0</v>
      </c>
      <c r="H39" s="569">
        <f>'Evolução do Rebanho'!N75</f>
        <v>0</v>
      </c>
      <c r="I39" s="64">
        <f>H39*Pecuária!$B$75</f>
        <v>0</v>
      </c>
    </row>
    <row r="40" spans="1:9" x14ac:dyDescent="0.2">
      <c r="A40" s="513" t="s">
        <v>348</v>
      </c>
      <c r="B40" s="567">
        <f>'Evolução do Rebanho'!F62</f>
        <v>0</v>
      </c>
      <c r="C40" s="65">
        <f>B40*Pecuária!$B$76</f>
        <v>0</v>
      </c>
      <c r="D40" s="567">
        <f>'Evolução do Rebanho'!N62</f>
        <v>0</v>
      </c>
      <c r="E40" s="65">
        <f>D40*Pecuária!$B$76</f>
        <v>0</v>
      </c>
      <c r="F40" s="567">
        <f>'Evolução do Rebanho'!F76</f>
        <v>0</v>
      </c>
      <c r="G40" s="65">
        <f>F40*Pecuária!$B$76</f>
        <v>0</v>
      </c>
      <c r="H40" s="569">
        <f>'Evolução do Rebanho'!N76</f>
        <v>0</v>
      </c>
      <c r="I40" s="64">
        <f>H40*Pecuária!$B$76</f>
        <v>0</v>
      </c>
    </row>
    <row r="41" spans="1:9" x14ac:dyDescent="0.2">
      <c r="A41" s="42" t="s">
        <v>349</v>
      </c>
      <c r="B41" s="567">
        <f>'Evolução do Rebanho'!F63</f>
        <v>0</v>
      </c>
      <c r="C41" s="65">
        <f>B41*Pecuária!$B$77</f>
        <v>0</v>
      </c>
      <c r="D41" s="567">
        <f>'Evolução do Rebanho'!N63</f>
        <v>0</v>
      </c>
      <c r="E41" s="65">
        <f>D41*Pecuária!$B$77</f>
        <v>0</v>
      </c>
      <c r="F41" s="567">
        <f>'Evolução do Rebanho'!F77</f>
        <v>0</v>
      </c>
      <c r="G41" s="65">
        <f>F41*Pecuária!$B$77</f>
        <v>0</v>
      </c>
      <c r="H41" s="569">
        <f>'Evolução do Rebanho'!N77</f>
        <v>0</v>
      </c>
      <c r="I41" s="64">
        <f>H41*Pecuária!$B$77</f>
        <v>0</v>
      </c>
    </row>
    <row r="42" spans="1:9" x14ac:dyDescent="0.2">
      <c r="A42" s="42" t="s">
        <v>350</v>
      </c>
      <c r="B42" s="567">
        <f>'Evolução do Rebanho'!F64</f>
        <v>0</v>
      </c>
      <c r="C42" s="65">
        <f>B42*Pecuária!$B$78</f>
        <v>0</v>
      </c>
      <c r="D42" s="567">
        <f>'Evolução do Rebanho'!N64</f>
        <v>0</v>
      </c>
      <c r="E42" s="65">
        <f>D42*Pecuária!$B$78</f>
        <v>0</v>
      </c>
      <c r="F42" s="567">
        <f>'Evolução do Rebanho'!F78</f>
        <v>0</v>
      </c>
      <c r="G42" s="65">
        <f>F42*Pecuária!$B$78</f>
        <v>0</v>
      </c>
      <c r="H42" s="569">
        <f>'Evolução do Rebanho'!N78</f>
        <v>0</v>
      </c>
      <c r="I42" s="64">
        <f>H42*Pecuária!$B$78</f>
        <v>0</v>
      </c>
    </row>
    <row r="43" spans="1:9" x14ac:dyDescent="0.2">
      <c r="A43" s="42" t="s">
        <v>351</v>
      </c>
      <c r="B43" s="567">
        <f>'Evolução do Rebanho'!F65</f>
        <v>0</v>
      </c>
      <c r="C43" s="65">
        <f>B43*Pecuária!$B$79</f>
        <v>0</v>
      </c>
      <c r="D43" s="567">
        <f>'Evolução do Rebanho'!N65</f>
        <v>0</v>
      </c>
      <c r="E43" s="65">
        <f>D43*Pecuária!$B$79</f>
        <v>0</v>
      </c>
      <c r="F43" s="567">
        <f>'Evolução do Rebanho'!F79</f>
        <v>0</v>
      </c>
      <c r="G43" s="65">
        <f>F43*Pecuária!$B$79</f>
        <v>0</v>
      </c>
      <c r="H43" s="569">
        <f>'Evolução do Rebanho'!N79</f>
        <v>0</v>
      </c>
      <c r="I43" s="64">
        <f>H43*Pecuária!$B$79</f>
        <v>0</v>
      </c>
    </row>
    <row r="44" spans="1:9" x14ac:dyDescent="0.2">
      <c r="A44" s="42" t="s">
        <v>352</v>
      </c>
      <c r="B44" s="567">
        <f>'Evolução do Rebanho'!F66</f>
        <v>0</v>
      </c>
      <c r="C44" s="65">
        <f>B44*Pecuária!$B$80</f>
        <v>0</v>
      </c>
      <c r="D44" s="567">
        <f>'Evolução do Rebanho'!N66</f>
        <v>0</v>
      </c>
      <c r="E44" s="65">
        <f>D44*Pecuária!$B$80</f>
        <v>0</v>
      </c>
      <c r="F44" s="567">
        <f>'Evolução do Rebanho'!F80</f>
        <v>0</v>
      </c>
      <c r="G44" s="65">
        <f>F44*Pecuária!$B$80</f>
        <v>0</v>
      </c>
      <c r="H44" s="569">
        <f>'Evolução do Rebanho'!N80</f>
        <v>0</v>
      </c>
      <c r="I44" s="64">
        <f>H44*Pecuária!$B$80</f>
        <v>0</v>
      </c>
    </row>
    <row r="45" spans="1:9" x14ac:dyDescent="0.2">
      <c r="A45" s="42" t="s">
        <v>353</v>
      </c>
      <c r="B45" s="567">
        <f>'Evolução do Rebanho'!F67</f>
        <v>0</v>
      </c>
      <c r="C45" s="65">
        <f>B45*Pecuária!$B$81</f>
        <v>0</v>
      </c>
      <c r="D45" s="567">
        <f>'Evolução do Rebanho'!N67</f>
        <v>0</v>
      </c>
      <c r="E45" s="65">
        <f>D45*Pecuária!$B$81</f>
        <v>0</v>
      </c>
      <c r="F45" s="567">
        <f>'Evolução do Rebanho'!F81</f>
        <v>0</v>
      </c>
      <c r="G45" s="65">
        <f>F45*Pecuária!$B$81</f>
        <v>0</v>
      </c>
      <c r="H45" s="569">
        <f>'Evolução do Rebanho'!N81</f>
        <v>0</v>
      </c>
      <c r="I45" s="64">
        <f>H45*Pecuária!$B$81</f>
        <v>0</v>
      </c>
    </row>
    <row r="46" spans="1:9" x14ac:dyDescent="0.2">
      <c r="A46" s="42" t="s">
        <v>354</v>
      </c>
      <c r="B46" s="567">
        <f>'Evolução do Rebanho'!F68</f>
        <v>0</v>
      </c>
      <c r="C46" s="65">
        <f>B46*Pecuária!$B$82</f>
        <v>0</v>
      </c>
      <c r="D46" s="567">
        <f>'Evolução do Rebanho'!N68</f>
        <v>0</v>
      </c>
      <c r="E46" s="65">
        <f>D46*Pecuária!$B$82</f>
        <v>0</v>
      </c>
      <c r="F46" s="567">
        <f>'Evolução do Rebanho'!F82</f>
        <v>0</v>
      </c>
      <c r="G46" s="65">
        <f>F46*Pecuária!$B$82</f>
        <v>0</v>
      </c>
      <c r="H46" s="569">
        <f>'Evolução do Rebanho'!N82</f>
        <v>0</v>
      </c>
      <c r="I46" s="64">
        <f>H46*Pecuária!$B$82</f>
        <v>0</v>
      </c>
    </row>
    <row r="47" spans="1:9" x14ac:dyDescent="0.2">
      <c r="A47" s="42" t="s">
        <v>355</v>
      </c>
      <c r="B47" s="567">
        <f>'Evolução do Rebanho'!F69</f>
        <v>0</v>
      </c>
      <c r="C47" s="65">
        <f>B47*Pecuária!$B$83</f>
        <v>0</v>
      </c>
      <c r="D47" s="567">
        <f>'Evolução do Rebanho'!N69</f>
        <v>0</v>
      </c>
      <c r="E47" s="65">
        <f>D47*Pecuária!$B$83</f>
        <v>0</v>
      </c>
      <c r="F47" s="567">
        <f>'Evolução do Rebanho'!F83</f>
        <v>0</v>
      </c>
      <c r="G47" s="65">
        <f>F47*Pecuária!$B$83</f>
        <v>0</v>
      </c>
      <c r="H47" s="569">
        <f>'Evolução do Rebanho'!N83</f>
        <v>0</v>
      </c>
      <c r="I47" s="64">
        <f>H47*Pecuária!$B$83</f>
        <v>0</v>
      </c>
    </row>
    <row r="48" spans="1:9" x14ac:dyDescent="0.2">
      <c r="A48" s="42" t="s">
        <v>845</v>
      </c>
      <c r="B48" s="567">
        <f>('Evolução do Rebanho'!B62+'Evolução do Rebanho'!C62)*'Indices Técnicos'!C5*'Indices Técnicos'!C16*'Indices Técnicos'!C17*Pecuária!$D$53</f>
        <v>0</v>
      </c>
      <c r="C48" s="65">
        <f>B48*Pecuária!$B$84</f>
        <v>0</v>
      </c>
      <c r="D48" s="567">
        <f>('Evolução do Rebanho'!J62+'Evolução do Rebanho'!K62)*'Indices Técnicos'!C5*'Indices Técnicos'!C16*'Indices Técnicos'!C17*Pecuária!$D$53</f>
        <v>0</v>
      </c>
      <c r="E48" s="65">
        <f>D48*Pecuária!$B$84</f>
        <v>0</v>
      </c>
      <c r="F48" s="567">
        <f>('Evolução do Rebanho'!B76+'Evolução do Rebanho'!C76)*'Indices Técnicos'!C5*'Indices Técnicos'!C16*'Indices Técnicos'!C17*Pecuária!$D$53</f>
        <v>0</v>
      </c>
      <c r="G48" s="65">
        <f>F48*Pecuária!$B$84</f>
        <v>0</v>
      </c>
      <c r="H48" s="567">
        <f>('Evolução do Rebanho'!J76+'Evolução do Rebanho'!K76)*'Indices Técnicos'!C5*'Indices Técnicos'!C16*'Indices Técnicos'!C17*Pecuária!$D$53</f>
        <v>0</v>
      </c>
      <c r="I48" s="64">
        <f>H48*Pecuária!$B$84</f>
        <v>0</v>
      </c>
    </row>
    <row r="49" spans="1:9" x14ac:dyDescent="0.2">
      <c r="A49" s="42" t="s">
        <v>846</v>
      </c>
      <c r="B49" s="567">
        <f>IFERROR(('Evolução do Rebanho'!B62+'Evolução do Rebanho'!C62)*'Indices Técnicos'!$C$5*'Indices Técnicos'!$C$16*'Indices Técnicos'!$C$17*Pecuária!$D$54/'Indices Técnicos'!C18,0)</f>
        <v>0</v>
      </c>
      <c r="C49" s="65">
        <f>B49*Pecuária!$B$85</f>
        <v>0</v>
      </c>
      <c r="D49" s="567">
        <f>IFERROR(('Evolução do Rebanho'!J62+'Evolução do Rebanho'!K62)*'Indices Técnicos'!$C$5*'Indices Técnicos'!$C$16*'Indices Técnicos'!$C$17*Pecuária!$D$54/'Indices Técnicos'!C18,0)</f>
        <v>0</v>
      </c>
      <c r="E49" s="65">
        <f>D49*Pecuária!$B$85</f>
        <v>0</v>
      </c>
      <c r="F49" s="567">
        <f>IFERROR(('Evolução do Rebanho'!B76+'Evolução do Rebanho'!C76)*'Indices Técnicos'!$C$5*'Indices Técnicos'!$C$16*'Indices Técnicos'!$C$17*Pecuária!$D$54/'Indices Técnicos'!C18,0)</f>
        <v>0</v>
      </c>
      <c r="G49" s="65">
        <f>F49*Pecuária!$B$85</f>
        <v>0</v>
      </c>
      <c r="H49" s="567">
        <f>IFERROR(('Evolução do Rebanho'!J76+'Evolução do Rebanho'!K76)*'Indices Técnicos'!$C$5*'Indices Técnicos'!$C$16*'Indices Técnicos'!$C$17*Pecuária!$D$54/'Indices Técnicos'!C18,0)</f>
        <v>0</v>
      </c>
      <c r="I49" s="64">
        <f>H49*Pecuária!$B$85</f>
        <v>0</v>
      </c>
    </row>
    <row r="50" spans="1:9" x14ac:dyDescent="0.2">
      <c r="A50" s="42" t="s">
        <v>847</v>
      </c>
      <c r="B50" s="567">
        <f>IFERROR(('Evolução do Rebanho'!B62+'Evolução do Rebanho'!C62)*'Indices Técnicos'!$C$5*'Indices Técnicos'!$C$16*'Indices Técnicos'!$C$17*Pecuária!$D$55/'Indices Técnicos'!C19,0)</f>
        <v>0</v>
      </c>
      <c r="C50" s="65">
        <f>B50*Pecuária!$B$86</f>
        <v>0</v>
      </c>
      <c r="D50" s="567">
        <f>IFERROR(('Evolução do Rebanho'!J62+'Evolução do Rebanho'!K62)*'Indices Técnicos'!$C$5*'Indices Técnicos'!$C$16*'Indices Técnicos'!$C$17*Pecuária!$D$55/'Indices Técnicos'!C19,0)</f>
        <v>0</v>
      </c>
      <c r="E50" s="65">
        <f>D50*Pecuária!$B$86</f>
        <v>0</v>
      </c>
      <c r="F50" s="567">
        <f>IFERROR(('Evolução do Rebanho'!B76+'Evolução do Rebanho'!C76)*'Indices Técnicos'!$C$5*'Indices Técnicos'!$C$16*'Indices Técnicos'!$C$17*Pecuária!$D$55/'Indices Técnicos'!C19,0)</f>
        <v>0</v>
      </c>
      <c r="G50" s="65">
        <f>F50*Pecuária!$B$86</f>
        <v>0</v>
      </c>
      <c r="H50" s="567">
        <f>IFERROR(('Evolução do Rebanho'!J76+'Evolução do Rebanho'!K76)*'Indices Técnicos'!$C$5*'Indices Técnicos'!$C$16*'Indices Técnicos'!$C$17*Pecuária!$D$55/'Indices Técnicos'!C19,0)</f>
        <v>0</v>
      </c>
      <c r="I50" s="64">
        <f>H50*Pecuária!$B$86</f>
        <v>0</v>
      </c>
    </row>
    <row r="51" spans="1:9" ht="15.75" x14ac:dyDescent="0.2">
      <c r="A51" s="404" t="s">
        <v>321</v>
      </c>
      <c r="B51" s="918">
        <f>SUM(B39:B50)</f>
        <v>0</v>
      </c>
      <c r="C51" s="537">
        <f t="shared" ref="C51:I51" si="2">SUM(C39:C50)</f>
        <v>0</v>
      </c>
      <c r="D51" s="918">
        <f>SUM(D39:D50)</f>
        <v>0</v>
      </c>
      <c r="E51" s="537">
        <f t="shared" si="2"/>
        <v>0</v>
      </c>
      <c r="F51" s="918">
        <f>SUM(F39:F50)</f>
        <v>0</v>
      </c>
      <c r="G51" s="537">
        <f t="shared" si="2"/>
        <v>0</v>
      </c>
      <c r="H51" s="918">
        <f>SUM(H39:H50)</f>
        <v>0</v>
      </c>
      <c r="I51" s="537">
        <f t="shared" si="2"/>
        <v>0</v>
      </c>
    </row>
    <row r="52" spans="1:9" ht="15.75" x14ac:dyDescent="0.25">
      <c r="A52"/>
      <c r="B52"/>
      <c r="C52"/>
      <c r="D52"/>
      <c r="E52"/>
      <c r="F52"/>
      <c r="G52"/>
      <c r="H52"/>
      <c r="I52"/>
    </row>
    <row r="53" spans="1:9" ht="15.75" x14ac:dyDescent="0.25">
      <c r="A53" s="135" t="s">
        <v>876</v>
      </c>
    </row>
    <row r="54" spans="1:9" ht="15.75" x14ac:dyDescent="0.2">
      <c r="A54" s="1166" t="s">
        <v>381</v>
      </c>
      <c r="B54" s="1170" t="s">
        <v>383</v>
      </c>
      <c r="C54" s="1172"/>
      <c r="D54" s="1172"/>
      <c r="E54" s="1172"/>
      <c r="F54" s="1172"/>
      <c r="G54" s="1172"/>
      <c r="H54" s="1172"/>
      <c r="I54" s="1171"/>
    </row>
    <row r="55" spans="1:9" ht="15.75" x14ac:dyDescent="0.2">
      <c r="A55" s="1168"/>
      <c r="B55" s="1170" t="s">
        <v>369</v>
      </c>
      <c r="C55" s="1171"/>
      <c r="D55" s="1170" t="s">
        <v>370</v>
      </c>
      <c r="E55" s="1171"/>
      <c r="F55" s="1170" t="s">
        <v>371</v>
      </c>
      <c r="G55" s="1171"/>
      <c r="H55" s="1170" t="s">
        <v>372</v>
      </c>
      <c r="I55" s="1171"/>
    </row>
    <row r="56" spans="1:9" ht="15.75" x14ac:dyDescent="0.2">
      <c r="A56" s="1167"/>
      <c r="B56" s="470" t="s">
        <v>829</v>
      </c>
      <c r="C56" s="470" t="s">
        <v>318</v>
      </c>
      <c r="D56" s="470" t="s">
        <v>829</v>
      </c>
      <c r="E56" s="470" t="s">
        <v>318</v>
      </c>
      <c r="F56" s="470" t="s">
        <v>829</v>
      </c>
      <c r="G56" s="470" t="s">
        <v>318</v>
      </c>
      <c r="H56" s="470" t="s">
        <v>829</v>
      </c>
      <c r="I56" s="470" t="s">
        <v>318</v>
      </c>
    </row>
    <row r="57" spans="1:9" x14ac:dyDescent="0.2">
      <c r="A57" s="583" t="s">
        <v>836</v>
      </c>
      <c r="B57" s="565">
        <f>'Evolução do Rebanho'!F90</f>
        <v>0</v>
      </c>
      <c r="C57" s="430">
        <f>B57*Pecuária!C75</f>
        <v>0</v>
      </c>
      <c r="D57" s="565">
        <f>'Evolução do Rebanho'!N90</f>
        <v>0</v>
      </c>
      <c r="E57" s="430">
        <f>D57*Pecuária!$C$75</f>
        <v>0</v>
      </c>
      <c r="F57" s="565">
        <f>'Evolução do Rebanho'!F104</f>
        <v>0</v>
      </c>
      <c r="G57" s="430">
        <f>F57*Pecuária!$C$75</f>
        <v>0</v>
      </c>
      <c r="H57" s="568">
        <f>'Evolução do Rebanho'!N104</f>
        <v>0</v>
      </c>
      <c r="I57" s="431">
        <f>H57*Pecuária!$C$75</f>
        <v>0</v>
      </c>
    </row>
    <row r="58" spans="1:9" x14ac:dyDescent="0.2">
      <c r="A58" s="513" t="s">
        <v>348</v>
      </c>
      <c r="B58" s="567">
        <f>'Evolução do Rebanho'!F91</f>
        <v>0</v>
      </c>
      <c r="C58" s="65">
        <f>B58*Pecuária!C76</f>
        <v>0</v>
      </c>
      <c r="D58" s="567">
        <f>'Evolução do Rebanho'!N91</f>
        <v>0</v>
      </c>
      <c r="E58" s="65">
        <f>D58*Pecuária!$C$76</f>
        <v>0</v>
      </c>
      <c r="F58" s="567">
        <f>'Evolução do Rebanho'!F105</f>
        <v>0</v>
      </c>
      <c r="G58" s="65">
        <f>F58*Pecuária!$C$76</f>
        <v>0</v>
      </c>
      <c r="H58" s="569">
        <f>'Evolução do Rebanho'!N105</f>
        <v>0</v>
      </c>
      <c r="I58" s="64">
        <f>H58*Pecuária!$C$76</f>
        <v>0</v>
      </c>
    </row>
    <row r="59" spans="1:9" x14ac:dyDescent="0.2">
      <c r="A59" s="42" t="s">
        <v>349</v>
      </c>
      <c r="B59" s="567">
        <f>'Evolução do Rebanho'!F92</f>
        <v>0</v>
      </c>
      <c r="C59" s="65">
        <f>B59*Pecuária!C77</f>
        <v>0</v>
      </c>
      <c r="D59" s="567">
        <f>'Evolução do Rebanho'!N92</f>
        <v>0</v>
      </c>
      <c r="E59" s="65">
        <f>D59*Pecuária!$C$77</f>
        <v>0</v>
      </c>
      <c r="F59" s="567">
        <f>'Evolução do Rebanho'!F106</f>
        <v>0</v>
      </c>
      <c r="G59" s="65">
        <f>F59*Pecuária!$C$77</f>
        <v>0</v>
      </c>
      <c r="H59" s="569">
        <f>'Evolução do Rebanho'!N106</f>
        <v>0</v>
      </c>
      <c r="I59" s="64">
        <f>H59*Pecuária!$C$77</f>
        <v>0</v>
      </c>
    </row>
    <row r="60" spans="1:9" x14ac:dyDescent="0.2">
      <c r="A60" s="42" t="s">
        <v>350</v>
      </c>
      <c r="B60" s="567">
        <f>'Evolução do Rebanho'!F93</f>
        <v>0</v>
      </c>
      <c r="C60" s="65">
        <f>B60*Pecuária!C78</f>
        <v>0</v>
      </c>
      <c r="D60" s="567">
        <f>'Evolução do Rebanho'!N93</f>
        <v>0</v>
      </c>
      <c r="E60" s="65">
        <f>D60*Pecuária!$C$78</f>
        <v>0</v>
      </c>
      <c r="F60" s="567">
        <f>'Evolução do Rebanho'!F107</f>
        <v>0</v>
      </c>
      <c r="G60" s="65">
        <f>F60*Pecuária!$C$78</f>
        <v>0</v>
      </c>
      <c r="H60" s="569">
        <f>'Evolução do Rebanho'!N107</f>
        <v>0</v>
      </c>
      <c r="I60" s="64">
        <f>H60*Pecuária!$C$78</f>
        <v>0</v>
      </c>
    </row>
    <row r="61" spans="1:9" x14ac:dyDescent="0.2">
      <c r="A61" s="42" t="s">
        <v>351</v>
      </c>
      <c r="B61" s="567">
        <f>'Evolução do Rebanho'!F94</f>
        <v>0</v>
      </c>
      <c r="C61" s="65">
        <f>B61*Pecuária!C79</f>
        <v>0</v>
      </c>
      <c r="D61" s="567">
        <f>'Evolução do Rebanho'!N94</f>
        <v>0</v>
      </c>
      <c r="E61" s="65">
        <f>D61*Pecuária!$C$79</f>
        <v>0</v>
      </c>
      <c r="F61" s="567">
        <f>'Evolução do Rebanho'!F108</f>
        <v>0</v>
      </c>
      <c r="G61" s="65">
        <f>F61*Pecuária!$C$79</f>
        <v>0</v>
      </c>
      <c r="H61" s="569">
        <f>'Evolução do Rebanho'!N108</f>
        <v>0</v>
      </c>
      <c r="I61" s="64">
        <f>H61*Pecuária!$C$79</f>
        <v>0</v>
      </c>
    </row>
    <row r="62" spans="1:9" x14ac:dyDescent="0.2">
      <c r="A62" s="42" t="s">
        <v>352</v>
      </c>
      <c r="B62" s="567">
        <f>'Evolução do Rebanho'!F95</f>
        <v>0</v>
      </c>
      <c r="C62" s="65">
        <f>B62*Pecuária!C80</f>
        <v>0</v>
      </c>
      <c r="D62" s="567">
        <f>'Evolução do Rebanho'!N95</f>
        <v>0</v>
      </c>
      <c r="E62" s="65">
        <f>D62*Pecuária!$C$80</f>
        <v>0</v>
      </c>
      <c r="F62" s="567">
        <f>'Evolução do Rebanho'!F109</f>
        <v>0</v>
      </c>
      <c r="G62" s="65">
        <f>F62*Pecuária!$C$80</f>
        <v>0</v>
      </c>
      <c r="H62" s="569">
        <f>'Evolução do Rebanho'!N109</f>
        <v>0</v>
      </c>
      <c r="I62" s="64">
        <f>H62*Pecuária!$C$80</f>
        <v>0</v>
      </c>
    </row>
    <row r="63" spans="1:9" x14ac:dyDescent="0.2">
      <c r="A63" s="42" t="s">
        <v>353</v>
      </c>
      <c r="B63" s="567">
        <f>'Evolução do Rebanho'!F96</f>
        <v>0</v>
      </c>
      <c r="C63" s="65">
        <f>B63*Pecuária!C81</f>
        <v>0</v>
      </c>
      <c r="D63" s="567">
        <f>'Evolução do Rebanho'!N96</f>
        <v>0</v>
      </c>
      <c r="E63" s="65">
        <f>D63*Pecuária!$C$81</f>
        <v>0</v>
      </c>
      <c r="F63" s="567">
        <f>'Evolução do Rebanho'!F110</f>
        <v>0</v>
      </c>
      <c r="G63" s="65">
        <f>F63*Pecuária!$C$81</f>
        <v>0</v>
      </c>
      <c r="H63" s="569">
        <f>'Evolução do Rebanho'!N110</f>
        <v>0</v>
      </c>
      <c r="I63" s="64">
        <f>H63*Pecuária!$C$81</f>
        <v>0</v>
      </c>
    </row>
    <row r="64" spans="1:9" x14ac:dyDescent="0.2">
      <c r="A64" s="42" t="s">
        <v>354</v>
      </c>
      <c r="B64" s="567">
        <f>'Evolução do Rebanho'!F97</f>
        <v>0</v>
      </c>
      <c r="C64" s="65">
        <f>B64*Pecuária!C82</f>
        <v>0</v>
      </c>
      <c r="D64" s="567">
        <f>'Evolução do Rebanho'!N97</f>
        <v>0</v>
      </c>
      <c r="E64" s="65">
        <f>D64*Pecuária!$C$82</f>
        <v>0</v>
      </c>
      <c r="F64" s="567">
        <f>'Evolução do Rebanho'!F111</f>
        <v>0</v>
      </c>
      <c r="G64" s="65">
        <f>F64*Pecuária!$C$82</f>
        <v>0</v>
      </c>
      <c r="H64" s="569">
        <f>'Evolução do Rebanho'!N111</f>
        <v>0</v>
      </c>
      <c r="I64" s="64">
        <f>H64*Pecuária!$C$82</f>
        <v>0</v>
      </c>
    </row>
    <row r="65" spans="1:9" x14ac:dyDescent="0.2">
      <c r="A65" s="42" t="s">
        <v>355</v>
      </c>
      <c r="B65" s="567">
        <f>'Evolução do Rebanho'!F98</f>
        <v>0</v>
      </c>
      <c r="C65" s="65">
        <f>B65*Pecuária!C83</f>
        <v>0</v>
      </c>
      <c r="D65" s="567">
        <f>'Evolução do Rebanho'!N98</f>
        <v>0</v>
      </c>
      <c r="E65" s="65">
        <f>D65*Pecuária!$C$83</f>
        <v>0</v>
      </c>
      <c r="F65" s="567">
        <f>'Evolução do Rebanho'!F112</f>
        <v>0</v>
      </c>
      <c r="G65" s="65">
        <f>F65*Pecuária!$C$83</f>
        <v>0</v>
      </c>
      <c r="H65" s="569">
        <f>'Evolução do Rebanho'!N112</f>
        <v>0</v>
      </c>
      <c r="I65" s="64">
        <f>H65*Pecuária!$C$83</f>
        <v>0</v>
      </c>
    </row>
    <row r="66" spans="1:9" x14ac:dyDescent="0.2">
      <c r="A66" s="42" t="s">
        <v>845</v>
      </c>
      <c r="B66" s="567">
        <f>('Evolução do Rebanho'!B91+'Evolução do Rebanho'!C91)*'Indices Técnicos'!E5*'Indices Técnicos'!E16*'Indices Técnicos'!E17*Pecuária!C68</f>
        <v>0</v>
      </c>
      <c r="C66" s="65">
        <f>B66*Pecuária!C84</f>
        <v>0</v>
      </c>
      <c r="D66" s="567">
        <f>('Evolução do Rebanho'!J91+'Evolução do Rebanho'!K91)*'Indices Técnicos'!E5*'Indices Técnicos'!E16*'Indices Técnicos'!E17*Pecuária!D68</f>
        <v>0</v>
      </c>
      <c r="E66" s="65">
        <f>D66*Pecuária!$C$84</f>
        <v>0</v>
      </c>
      <c r="F66" s="567">
        <f>('Evolução do Rebanho'!B105+'Evolução do Rebanho'!C105)*'Indices Técnicos'!E5*'Indices Técnicos'!E16*'Indices Técnicos'!E17*Pecuária!E68</f>
        <v>0</v>
      </c>
      <c r="G66" s="65">
        <f>F66*Pecuária!$C$84</f>
        <v>0</v>
      </c>
      <c r="H66" s="567">
        <f>('Evolução do Rebanho'!J105+'Evolução do Rebanho'!K105)*'Indices Técnicos'!E5*'Indices Técnicos'!E16*'Indices Técnicos'!E17*Pecuária!$F$68</f>
        <v>0</v>
      </c>
      <c r="I66" s="64">
        <f>H66*Pecuária!$C$84</f>
        <v>0</v>
      </c>
    </row>
    <row r="67" spans="1:9" x14ac:dyDescent="0.2">
      <c r="A67" s="42" t="s">
        <v>846</v>
      </c>
      <c r="B67" s="567">
        <f>IFERROR(('Evolução do Rebanho'!B91+'Evolução do Rebanho'!C91)*'Indices Técnicos'!E5*'Indices Técnicos'!E16*'Indices Técnicos'!E17*Pecuária!C69/'Indices Técnicos'!E18,0)</f>
        <v>0</v>
      </c>
      <c r="C67" s="65">
        <f>B67*Pecuária!C85</f>
        <v>0</v>
      </c>
      <c r="D67" s="567">
        <f>IFERROR(('Evolução do Rebanho'!J91+'Evolução do Rebanho'!K91)*'Indices Técnicos'!E5*'Indices Técnicos'!E16*'Indices Técnicos'!E17*Pecuária!D69/'Indices Técnicos'!E18,0)</f>
        <v>0</v>
      </c>
      <c r="E67" s="65">
        <f>D67*Pecuária!$C$85</f>
        <v>0</v>
      </c>
      <c r="F67" s="567">
        <f>IFERROR(('Evolução do Rebanho'!B105+'Evolução do Rebanho'!C105)*'Indices Técnicos'!E5*'Indices Técnicos'!E16*'Indices Técnicos'!E17*Pecuária!E69/'Indices Técnicos'!E18,0)</f>
        <v>0</v>
      </c>
      <c r="G67" s="65">
        <f>F67*Pecuária!$C$85</f>
        <v>0</v>
      </c>
      <c r="H67" s="567">
        <f>IFERROR(('Evolução do Rebanho'!J105+'Evolução do Rebanho'!K105)*'Indices Técnicos'!E5*'Indices Técnicos'!E16*'Indices Técnicos'!E17*Pecuária!F69/'Indices Técnicos'!E18,0)</f>
        <v>0</v>
      </c>
      <c r="I67" s="64">
        <f>H67*Pecuária!$C$85</f>
        <v>0</v>
      </c>
    </row>
    <row r="68" spans="1:9" x14ac:dyDescent="0.2">
      <c r="A68" s="42" t="s">
        <v>847</v>
      </c>
      <c r="B68" s="567">
        <f>IFERROR(('Evolução do Rebanho'!B91+'Evolução do Rebanho'!C91)*'Indices Técnicos'!E5*'Indices Técnicos'!E16*'Indices Técnicos'!E17*Pecuária!C70/'Indices Técnicos'!E19,0)</f>
        <v>0</v>
      </c>
      <c r="C68" s="65">
        <f>B68*Pecuária!C86</f>
        <v>0</v>
      </c>
      <c r="D68" s="567">
        <f>IFERROR(('Evolução do Rebanho'!J91+'Evolução do Rebanho'!K91)*'Indices Técnicos'!E5*'Indices Técnicos'!E16*'Indices Técnicos'!E17*Pecuária!D70/'Indices Técnicos'!E19,0)</f>
        <v>0</v>
      </c>
      <c r="E68" s="65">
        <f>D68*Pecuária!$C$86</f>
        <v>0</v>
      </c>
      <c r="F68" s="567">
        <f>IFERROR(('Evolução do Rebanho'!B105+'Evolução do Rebanho'!C105)*'Indices Técnicos'!E5*'Indices Técnicos'!E16*'Indices Técnicos'!E17*Pecuária!E70/'Indices Técnicos'!E19,0)</f>
        <v>0</v>
      </c>
      <c r="G68" s="65">
        <f>F68*Pecuária!$C$86</f>
        <v>0</v>
      </c>
      <c r="H68" s="567">
        <f>IFERROR(('Evolução do Rebanho'!J105+'Evolução do Rebanho'!K105)*'Indices Técnicos'!E5*'Indices Técnicos'!E16*'Indices Técnicos'!E17*Pecuária!F70/'Indices Técnicos'!E19,0)</f>
        <v>0</v>
      </c>
      <c r="I68" s="64">
        <f>H68*Pecuária!$C$86</f>
        <v>0</v>
      </c>
    </row>
    <row r="69" spans="1:9" customFormat="1" ht="15.75" x14ac:dyDescent="0.25">
      <c r="A69" s="404" t="s">
        <v>321</v>
      </c>
      <c r="B69" s="919">
        <f t="shared" ref="B69:I69" si="3">SUM(B57:B68)</f>
        <v>0</v>
      </c>
      <c r="C69" s="538">
        <f t="shared" si="3"/>
        <v>0</v>
      </c>
      <c r="D69" s="919">
        <f t="shared" si="3"/>
        <v>0</v>
      </c>
      <c r="E69" s="538">
        <f t="shared" si="3"/>
        <v>0</v>
      </c>
      <c r="F69" s="919">
        <f t="shared" si="3"/>
        <v>0</v>
      </c>
      <c r="G69" s="538">
        <f t="shared" si="3"/>
        <v>0</v>
      </c>
      <c r="H69" s="919">
        <f t="shared" si="3"/>
        <v>0</v>
      </c>
      <c r="I69" s="538">
        <f t="shared" si="3"/>
        <v>0</v>
      </c>
    </row>
    <row r="70" spans="1:9" ht="15.75" x14ac:dyDescent="0.25">
      <c r="A70"/>
      <c r="B70"/>
      <c r="C70"/>
      <c r="D70"/>
      <c r="E70"/>
      <c r="F70"/>
      <c r="G70"/>
      <c r="H70"/>
      <c r="I70"/>
    </row>
    <row r="71" spans="1:9" ht="15.75" x14ac:dyDescent="0.2">
      <c r="A71" s="1166" t="s">
        <v>381</v>
      </c>
      <c r="B71" s="1170" t="s">
        <v>383</v>
      </c>
      <c r="C71" s="1172"/>
      <c r="D71" s="1172"/>
      <c r="E71" s="1172"/>
      <c r="F71" s="1172"/>
      <c r="G71" s="1172"/>
      <c r="H71" s="1172"/>
      <c r="I71" s="1171"/>
    </row>
    <row r="72" spans="1:9" ht="15.75" x14ac:dyDescent="0.2">
      <c r="A72" s="1168"/>
      <c r="B72" s="1170" t="s">
        <v>373</v>
      </c>
      <c r="C72" s="1171"/>
      <c r="D72" s="1170" t="s">
        <v>374</v>
      </c>
      <c r="E72" s="1171"/>
      <c r="F72" s="1170" t="s">
        <v>375</v>
      </c>
      <c r="G72" s="1171"/>
      <c r="H72" s="1170" t="s">
        <v>376</v>
      </c>
      <c r="I72" s="1171"/>
    </row>
    <row r="73" spans="1:9" ht="15.75" x14ac:dyDescent="0.2">
      <c r="A73" s="1167"/>
      <c r="B73" s="470" t="s">
        <v>829</v>
      </c>
      <c r="C73" s="470" t="s">
        <v>318</v>
      </c>
      <c r="D73" s="470" t="s">
        <v>829</v>
      </c>
      <c r="E73" s="470" t="s">
        <v>318</v>
      </c>
      <c r="F73" s="470" t="s">
        <v>829</v>
      </c>
      <c r="G73" s="470" t="s">
        <v>318</v>
      </c>
      <c r="H73" s="470" t="s">
        <v>829</v>
      </c>
      <c r="I73" s="470" t="s">
        <v>318</v>
      </c>
    </row>
    <row r="74" spans="1:9" x14ac:dyDescent="0.2">
      <c r="A74" s="583" t="s">
        <v>836</v>
      </c>
      <c r="B74" s="565">
        <f>'Evolução do Rebanho'!F118</f>
        <v>0</v>
      </c>
      <c r="C74" s="430">
        <f>B74*Pecuária!$C$75</f>
        <v>0</v>
      </c>
      <c r="D74" s="565">
        <f>'Evolução do Rebanho'!N118</f>
        <v>0</v>
      </c>
      <c r="E74" s="430">
        <f>D74*Pecuária!$C$75</f>
        <v>0</v>
      </c>
      <c r="F74" s="565">
        <f>'Evolução do Rebanho'!F132</f>
        <v>0</v>
      </c>
      <c r="G74" s="430">
        <f>F74*Pecuária!$C$75</f>
        <v>0</v>
      </c>
      <c r="H74" s="568">
        <f>'Evolução do Rebanho'!N132</f>
        <v>0</v>
      </c>
      <c r="I74" s="431">
        <f>H74*Pecuária!$C$75</f>
        <v>0</v>
      </c>
    </row>
    <row r="75" spans="1:9" x14ac:dyDescent="0.2">
      <c r="A75" s="513" t="s">
        <v>348</v>
      </c>
      <c r="B75" s="567">
        <f>'Evolução do Rebanho'!F119</f>
        <v>0</v>
      </c>
      <c r="C75" s="65">
        <f>B75*Pecuária!$C$76</f>
        <v>0</v>
      </c>
      <c r="D75" s="567">
        <f>'Evolução do Rebanho'!N119</f>
        <v>0</v>
      </c>
      <c r="E75" s="65">
        <f>D75*Pecuária!$C$76</f>
        <v>0</v>
      </c>
      <c r="F75" s="567">
        <f>'Evolução do Rebanho'!F133</f>
        <v>0</v>
      </c>
      <c r="G75" s="65">
        <f>F75*Pecuária!$C$76</f>
        <v>0</v>
      </c>
      <c r="H75" s="569">
        <f>'Evolução do Rebanho'!N133</f>
        <v>0</v>
      </c>
      <c r="I75" s="64">
        <f>H75*Pecuária!$C$76</f>
        <v>0</v>
      </c>
    </row>
    <row r="76" spans="1:9" x14ac:dyDescent="0.2">
      <c r="A76" s="42" t="s">
        <v>349</v>
      </c>
      <c r="B76" s="567">
        <f>'Evolução do Rebanho'!F120</f>
        <v>0</v>
      </c>
      <c r="C76" s="65">
        <f>B76*Pecuária!$C$77</f>
        <v>0</v>
      </c>
      <c r="D76" s="567">
        <f>'Evolução do Rebanho'!N120</f>
        <v>0</v>
      </c>
      <c r="E76" s="65">
        <f>D76*Pecuária!$C$77</f>
        <v>0</v>
      </c>
      <c r="F76" s="567">
        <f>'Evolução do Rebanho'!F134</f>
        <v>0</v>
      </c>
      <c r="G76" s="65">
        <f>F76*Pecuária!$C$77</f>
        <v>0</v>
      </c>
      <c r="H76" s="569">
        <f>'Evolução do Rebanho'!N134</f>
        <v>0</v>
      </c>
      <c r="I76" s="64">
        <f>H76*Pecuária!$C$77</f>
        <v>0</v>
      </c>
    </row>
    <row r="77" spans="1:9" x14ac:dyDescent="0.2">
      <c r="A77" s="42" t="s">
        <v>350</v>
      </c>
      <c r="B77" s="567">
        <f>'Evolução do Rebanho'!F121</f>
        <v>0</v>
      </c>
      <c r="C77" s="65">
        <f>B77*Pecuária!$C$78</f>
        <v>0</v>
      </c>
      <c r="D77" s="567">
        <f>'Evolução do Rebanho'!N121</f>
        <v>0</v>
      </c>
      <c r="E77" s="65">
        <f>D77*Pecuária!$C$78</f>
        <v>0</v>
      </c>
      <c r="F77" s="567">
        <f>'Evolução do Rebanho'!F135</f>
        <v>0</v>
      </c>
      <c r="G77" s="65">
        <f>F77*Pecuária!$C$78</f>
        <v>0</v>
      </c>
      <c r="H77" s="569">
        <f>'Evolução do Rebanho'!N135</f>
        <v>0</v>
      </c>
      <c r="I77" s="64">
        <f>H77*Pecuária!$C$78</f>
        <v>0</v>
      </c>
    </row>
    <row r="78" spans="1:9" x14ac:dyDescent="0.2">
      <c r="A78" s="42" t="s">
        <v>351</v>
      </c>
      <c r="B78" s="567">
        <f>'Evolução do Rebanho'!F122</f>
        <v>0</v>
      </c>
      <c r="C78" s="65">
        <f>B78*Pecuária!$C$79</f>
        <v>0</v>
      </c>
      <c r="D78" s="567">
        <f>'Evolução do Rebanho'!N122</f>
        <v>0</v>
      </c>
      <c r="E78" s="65">
        <f>D78*Pecuária!$C$79</f>
        <v>0</v>
      </c>
      <c r="F78" s="567">
        <f>'Evolução do Rebanho'!F136</f>
        <v>0</v>
      </c>
      <c r="G78" s="65">
        <f>F78*Pecuária!$C$79</f>
        <v>0</v>
      </c>
      <c r="H78" s="569">
        <f>'Evolução do Rebanho'!N136</f>
        <v>0</v>
      </c>
      <c r="I78" s="64">
        <f>H78*Pecuária!$C$79</f>
        <v>0</v>
      </c>
    </row>
    <row r="79" spans="1:9" x14ac:dyDescent="0.2">
      <c r="A79" s="42" t="s">
        <v>352</v>
      </c>
      <c r="B79" s="567">
        <f>'Evolução do Rebanho'!F123</f>
        <v>0</v>
      </c>
      <c r="C79" s="65">
        <f>B79*Pecuária!$C$80</f>
        <v>0</v>
      </c>
      <c r="D79" s="567">
        <f>'Evolução do Rebanho'!N123</f>
        <v>0</v>
      </c>
      <c r="E79" s="65">
        <f>D79*Pecuária!$C$80</f>
        <v>0</v>
      </c>
      <c r="F79" s="567">
        <f>'Evolução do Rebanho'!F137</f>
        <v>0</v>
      </c>
      <c r="G79" s="65">
        <f>F79*Pecuária!$C$80</f>
        <v>0</v>
      </c>
      <c r="H79" s="569">
        <f>'Evolução do Rebanho'!N137</f>
        <v>0</v>
      </c>
      <c r="I79" s="64">
        <f>H79*Pecuária!$C$80</f>
        <v>0</v>
      </c>
    </row>
    <row r="80" spans="1:9" x14ac:dyDescent="0.2">
      <c r="A80" s="42" t="s">
        <v>353</v>
      </c>
      <c r="B80" s="567">
        <f>'Evolução do Rebanho'!F124</f>
        <v>0</v>
      </c>
      <c r="C80" s="65">
        <f>B80*Pecuária!$C$81</f>
        <v>0</v>
      </c>
      <c r="D80" s="567">
        <f>'Evolução do Rebanho'!N124</f>
        <v>0</v>
      </c>
      <c r="E80" s="65">
        <f>D80*Pecuária!$C$81</f>
        <v>0</v>
      </c>
      <c r="F80" s="567">
        <f>'Evolução do Rebanho'!F138</f>
        <v>0</v>
      </c>
      <c r="G80" s="65">
        <f>F80*Pecuária!$C$81</f>
        <v>0</v>
      </c>
      <c r="H80" s="569">
        <f>'Evolução do Rebanho'!N138</f>
        <v>0</v>
      </c>
      <c r="I80" s="64">
        <f>H80*Pecuária!$C$81</f>
        <v>0</v>
      </c>
    </row>
    <row r="81" spans="1:9" x14ac:dyDescent="0.2">
      <c r="A81" s="42" t="s">
        <v>354</v>
      </c>
      <c r="B81" s="567">
        <f>'Evolução do Rebanho'!F125</f>
        <v>0</v>
      </c>
      <c r="C81" s="65">
        <f>B81*Pecuária!$C$82</f>
        <v>0</v>
      </c>
      <c r="D81" s="567">
        <f>'Evolução do Rebanho'!N125</f>
        <v>0</v>
      </c>
      <c r="E81" s="65">
        <f>D81*Pecuária!$C$82</f>
        <v>0</v>
      </c>
      <c r="F81" s="567">
        <f>'Evolução do Rebanho'!F139</f>
        <v>0</v>
      </c>
      <c r="G81" s="65">
        <f>F81*Pecuária!$C$82</f>
        <v>0</v>
      </c>
      <c r="H81" s="569">
        <f>'Evolução do Rebanho'!N139</f>
        <v>0</v>
      </c>
      <c r="I81" s="64">
        <f>H81*Pecuária!$C$82</f>
        <v>0</v>
      </c>
    </row>
    <row r="82" spans="1:9" x14ac:dyDescent="0.2">
      <c r="A82" s="42" t="s">
        <v>355</v>
      </c>
      <c r="B82" s="567">
        <f>'Evolução do Rebanho'!F126</f>
        <v>0</v>
      </c>
      <c r="C82" s="65">
        <f>B82*Pecuária!$C$83</f>
        <v>0</v>
      </c>
      <c r="D82" s="567">
        <f>'Evolução do Rebanho'!N126</f>
        <v>0</v>
      </c>
      <c r="E82" s="65">
        <f>D82*Pecuária!$C$83</f>
        <v>0</v>
      </c>
      <c r="F82" s="567">
        <f>'Evolução do Rebanho'!F140</f>
        <v>0</v>
      </c>
      <c r="G82" s="65">
        <f>F82*Pecuária!$C$83</f>
        <v>0</v>
      </c>
      <c r="H82" s="569">
        <f>'Evolução do Rebanho'!N140</f>
        <v>0</v>
      </c>
      <c r="I82" s="64">
        <f>H82*Pecuária!$C$83</f>
        <v>0</v>
      </c>
    </row>
    <row r="83" spans="1:9" x14ac:dyDescent="0.2">
      <c r="A83" s="42" t="s">
        <v>845</v>
      </c>
      <c r="B83" s="567">
        <f>('Evolução do Rebanho'!B119+'Evolução do Rebanho'!C119)*'Indices Técnicos'!E5*'Indices Técnicos'!E16*'Indices Técnicos'!E17*Pecuária!$G$68</f>
        <v>0</v>
      </c>
      <c r="C83" s="65">
        <f>B83*Pecuária!$C$84</f>
        <v>0</v>
      </c>
      <c r="D83" s="567">
        <f>('Evolução do Rebanho'!J119+'Evolução do Rebanho'!K119)*'Indices Técnicos'!E5*'Indices Técnicos'!E16*'Indices Técnicos'!E17*Pecuária!$G$68</f>
        <v>0</v>
      </c>
      <c r="E83" s="65">
        <f>D83*Pecuária!$C$84</f>
        <v>0</v>
      </c>
      <c r="F83" s="567">
        <f>('Evolução do Rebanho'!B133+'Evolução do Rebanho'!C133)*'Indices Técnicos'!E5*'Indices Técnicos'!E16*'Indices Técnicos'!E17*Pecuária!$G$68</f>
        <v>0</v>
      </c>
      <c r="G83" s="65">
        <f>F83*Pecuária!$C$84</f>
        <v>0</v>
      </c>
      <c r="H83" s="567">
        <f>('Evolução do Rebanho'!J133+'Evolução do Rebanho'!K133)*'Indices Técnicos'!E5*'Indices Técnicos'!E16*'Indices Técnicos'!E17*Pecuária!$G$68</f>
        <v>0</v>
      </c>
      <c r="I83" s="64">
        <f>H83*Pecuária!$C$84</f>
        <v>0</v>
      </c>
    </row>
    <row r="84" spans="1:9" x14ac:dyDescent="0.2">
      <c r="A84" s="42" t="s">
        <v>846</v>
      </c>
      <c r="B84" s="567">
        <f>IFERROR(('Evolução do Rebanho'!B119+'Evolução do Rebanho'!C119)*'Indices Técnicos'!E5*'Indices Técnicos'!E16*'Indices Técnicos'!E17*Pecuária!$G$69/'Indices Técnicos'!E18,0)</f>
        <v>0</v>
      </c>
      <c r="C84" s="65">
        <f>B84*Pecuária!$C$85</f>
        <v>0</v>
      </c>
      <c r="D84" s="567">
        <f>IFERROR(('Evolução do Rebanho'!J119+'Evolução do Rebanho'!K119)*'Indices Técnicos'!E5*'Indices Técnicos'!E16*'Indices Técnicos'!E17*Pecuária!$G$69/'Indices Técnicos'!E18,0)</f>
        <v>0</v>
      </c>
      <c r="E84" s="65">
        <f>D84*Pecuária!$C$85</f>
        <v>0</v>
      </c>
      <c r="F84" s="567">
        <f>IFERROR(('Evolução do Rebanho'!B133+'Evolução do Rebanho'!C133)*'Indices Técnicos'!E5*'Indices Técnicos'!E16*'Indices Técnicos'!E17*Pecuária!$G$69/'Indices Técnicos'!E18,0)</f>
        <v>0</v>
      </c>
      <c r="G84" s="65">
        <f>F84*Pecuária!$C$85</f>
        <v>0</v>
      </c>
      <c r="H84" s="567">
        <f>IFERROR(('Evolução do Rebanho'!J133+'Evolução do Rebanho'!K133)*'Indices Técnicos'!E5*'Indices Técnicos'!E16*'Indices Técnicos'!E17*Pecuária!$G$69/'Indices Técnicos'!E18,0)</f>
        <v>0</v>
      </c>
      <c r="I84" s="64">
        <f>H84*Pecuária!$C$85</f>
        <v>0</v>
      </c>
    </row>
    <row r="85" spans="1:9" x14ac:dyDescent="0.2">
      <c r="A85" s="42" t="s">
        <v>847</v>
      </c>
      <c r="B85" s="567">
        <f>IFERROR(('Evolução do Rebanho'!B119+'Evolução do Rebanho'!C119)*'Indices Técnicos'!E5*'Indices Técnicos'!E16*'Indices Técnicos'!E17*Pecuária!$G$70/'Indices Técnicos'!E19,0)</f>
        <v>0</v>
      </c>
      <c r="C85" s="65">
        <f>B85*Pecuária!$C$86</f>
        <v>0</v>
      </c>
      <c r="D85" s="567">
        <f>IFERROR(('Evolução do Rebanho'!J119+'Evolução do Rebanho'!K119)*'Indices Técnicos'!E5*'Indices Técnicos'!E16*'Indices Técnicos'!E17*Pecuária!G70/'Indices Técnicos'!E19,0)</f>
        <v>0</v>
      </c>
      <c r="E85" s="65">
        <f>D85*Pecuária!$C$86</f>
        <v>0</v>
      </c>
      <c r="F85" s="567">
        <f>IFERROR(('Evolução do Rebanho'!B133+'Evolução do Rebanho'!C133)*'Indices Técnicos'!E5*'Indices Técnicos'!E16*'Indices Técnicos'!E17*Pecuária!$G$70/'Indices Técnicos'!E19,0)</f>
        <v>0</v>
      </c>
      <c r="G85" s="65">
        <f>F85*Pecuária!$C$86</f>
        <v>0</v>
      </c>
      <c r="H85" s="567">
        <f>IFERROR(('Evolução do Rebanho'!J133+'Evolução do Rebanho'!K133)*'Indices Técnicos'!E5*'Indices Técnicos'!E16*'Indices Técnicos'!E17*Pecuária!$G$70/'Indices Técnicos'!E19,0)</f>
        <v>0</v>
      </c>
      <c r="I85" s="64">
        <f>H85*Pecuária!$C$86</f>
        <v>0</v>
      </c>
    </row>
    <row r="86" spans="1:9" customFormat="1" ht="15.75" x14ac:dyDescent="0.25">
      <c r="A86" s="404" t="s">
        <v>321</v>
      </c>
      <c r="B86" s="919">
        <f t="shared" ref="B86:I86" si="4">SUM(B74:B85)</f>
        <v>0</v>
      </c>
      <c r="C86" s="538">
        <f t="shared" si="4"/>
        <v>0</v>
      </c>
      <c r="D86" s="919">
        <f t="shared" si="4"/>
        <v>0</v>
      </c>
      <c r="E86" s="538">
        <f t="shared" si="4"/>
        <v>0</v>
      </c>
      <c r="F86" s="919">
        <f t="shared" si="4"/>
        <v>0</v>
      </c>
      <c r="G86" s="538">
        <f t="shared" si="4"/>
        <v>0</v>
      </c>
      <c r="H86" s="919">
        <f t="shared" si="4"/>
        <v>0</v>
      </c>
      <c r="I86" s="538">
        <f t="shared" si="4"/>
        <v>0</v>
      </c>
    </row>
    <row r="87" spans="1:9" ht="15.75" x14ac:dyDescent="0.25">
      <c r="A87"/>
      <c r="B87"/>
      <c r="C87"/>
      <c r="D87"/>
      <c r="E87"/>
      <c r="F87"/>
      <c r="G87"/>
      <c r="H87"/>
      <c r="I87"/>
    </row>
    <row r="88" spans="1:9" ht="15.75" x14ac:dyDescent="0.2">
      <c r="A88" s="1166" t="s">
        <v>381</v>
      </c>
      <c r="B88" s="1170" t="s">
        <v>383</v>
      </c>
      <c r="C88" s="1172"/>
      <c r="D88" s="1172"/>
      <c r="E88" s="1172"/>
      <c r="F88" s="1172"/>
      <c r="G88" s="1172"/>
      <c r="H88" s="1172"/>
      <c r="I88" s="1171"/>
    </row>
    <row r="89" spans="1:9" ht="15.75" x14ac:dyDescent="0.2">
      <c r="A89" s="1168"/>
      <c r="B89" s="1170" t="s">
        <v>377</v>
      </c>
      <c r="C89" s="1171"/>
      <c r="D89" s="1170" t="s">
        <v>378</v>
      </c>
      <c r="E89" s="1171"/>
      <c r="F89" s="1170" t="s">
        <v>379</v>
      </c>
      <c r="G89" s="1171"/>
      <c r="H89" s="1170" t="s">
        <v>380</v>
      </c>
      <c r="I89" s="1171"/>
    </row>
    <row r="90" spans="1:9" ht="15.75" x14ac:dyDescent="0.2">
      <c r="A90" s="1167"/>
      <c r="B90" s="470" t="s">
        <v>829</v>
      </c>
      <c r="C90" s="470" t="s">
        <v>318</v>
      </c>
      <c r="D90" s="470" t="s">
        <v>829</v>
      </c>
      <c r="E90" s="470" t="s">
        <v>318</v>
      </c>
      <c r="F90" s="470" t="s">
        <v>829</v>
      </c>
      <c r="G90" s="470" t="s">
        <v>318</v>
      </c>
      <c r="H90" s="470" t="s">
        <v>829</v>
      </c>
      <c r="I90" s="470" t="s">
        <v>318</v>
      </c>
    </row>
    <row r="91" spans="1:9" x14ac:dyDescent="0.2">
      <c r="A91" s="583" t="s">
        <v>836</v>
      </c>
      <c r="B91" s="565">
        <f>'Evolução do Rebanho'!F146</f>
        <v>0</v>
      </c>
      <c r="C91" s="430">
        <f>B91*Pecuária!$C$75</f>
        <v>0</v>
      </c>
      <c r="D91" s="565">
        <f>'Evolução do Rebanho'!N146</f>
        <v>0</v>
      </c>
      <c r="E91" s="430">
        <f>D91*Pecuária!$C$75</f>
        <v>0</v>
      </c>
      <c r="F91" s="565">
        <f>'Evolução do Rebanho'!F160</f>
        <v>0</v>
      </c>
      <c r="G91" s="430">
        <f>F91*Pecuária!$C$75</f>
        <v>0</v>
      </c>
      <c r="H91" s="568">
        <f>'Evolução do Rebanho'!N160</f>
        <v>0</v>
      </c>
      <c r="I91" s="431">
        <f>H91*Pecuária!$C$75</f>
        <v>0</v>
      </c>
    </row>
    <row r="92" spans="1:9" x14ac:dyDescent="0.2">
      <c r="A92" s="513" t="s">
        <v>348</v>
      </c>
      <c r="B92" s="567">
        <f>'Evolução do Rebanho'!F147</f>
        <v>0</v>
      </c>
      <c r="C92" s="65">
        <f>B92*Pecuária!$C$76</f>
        <v>0</v>
      </c>
      <c r="D92" s="567">
        <f>'Evolução do Rebanho'!N147</f>
        <v>0</v>
      </c>
      <c r="E92" s="65">
        <f>D92*Pecuária!$C$76</f>
        <v>0</v>
      </c>
      <c r="F92" s="567">
        <f>'Evolução do Rebanho'!F161</f>
        <v>0</v>
      </c>
      <c r="G92" s="65">
        <f>F92*Pecuária!$C$76</f>
        <v>0</v>
      </c>
      <c r="H92" s="569">
        <f>'Evolução do Rebanho'!N161</f>
        <v>0</v>
      </c>
      <c r="I92" s="64">
        <f>H92*Pecuária!$C$76</f>
        <v>0</v>
      </c>
    </row>
    <row r="93" spans="1:9" x14ac:dyDescent="0.2">
      <c r="A93" s="42" t="s">
        <v>349</v>
      </c>
      <c r="B93" s="567">
        <f>'Evolução do Rebanho'!F148</f>
        <v>0</v>
      </c>
      <c r="C93" s="65">
        <f>B93*Pecuária!$C$77</f>
        <v>0</v>
      </c>
      <c r="D93" s="567">
        <f>'Evolução do Rebanho'!N148</f>
        <v>0</v>
      </c>
      <c r="E93" s="65">
        <f>D93*Pecuária!$C$77</f>
        <v>0</v>
      </c>
      <c r="F93" s="567">
        <f>'Evolução do Rebanho'!F162</f>
        <v>0</v>
      </c>
      <c r="G93" s="65">
        <f>F93*Pecuária!$C$77</f>
        <v>0</v>
      </c>
      <c r="H93" s="569">
        <f>'Evolução do Rebanho'!N162</f>
        <v>0</v>
      </c>
      <c r="I93" s="64">
        <f>H93*Pecuária!$C$77</f>
        <v>0</v>
      </c>
    </row>
    <row r="94" spans="1:9" x14ac:dyDescent="0.2">
      <c r="A94" s="42" t="s">
        <v>350</v>
      </c>
      <c r="B94" s="567">
        <f>'Evolução do Rebanho'!F149</f>
        <v>0</v>
      </c>
      <c r="C94" s="65">
        <f>B94*Pecuária!$C$78</f>
        <v>0</v>
      </c>
      <c r="D94" s="567">
        <f>'Evolução do Rebanho'!N149</f>
        <v>0</v>
      </c>
      <c r="E94" s="65">
        <f>D94*Pecuária!$C$78</f>
        <v>0</v>
      </c>
      <c r="F94" s="567">
        <f>'Evolução do Rebanho'!F163</f>
        <v>0</v>
      </c>
      <c r="G94" s="65">
        <f>F94*Pecuária!$C$78</f>
        <v>0</v>
      </c>
      <c r="H94" s="569">
        <f>'Evolução do Rebanho'!N163</f>
        <v>0</v>
      </c>
      <c r="I94" s="64">
        <f>H94*Pecuária!$C$78</f>
        <v>0</v>
      </c>
    </row>
    <row r="95" spans="1:9" x14ac:dyDescent="0.2">
      <c r="A95" s="42" t="s">
        <v>351</v>
      </c>
      <c r="B95" s="567">
        <f>'Evolução do Rebanho'!F150</f>
        <v>0</v>
      </c>
      <c r="C95" s="65">
        <f>B95*Pecuária!$C$79</f>
        <v>0</v>
      </c>
      <c r="D95" s="567">
        <f>'Evolução do Rebanho'!N150</f>
        <v>0</v>
      </c>
      <c r="E95" s="65">
        <f>D95*Pecuária!$C$79</f>
        <v>0</v>
      </c>
      <c r="F95" s="567">
        <f>'Evolução do Rebanho'!F164</f>
        <v>0</v>
      </c>
      <c r="G95" s="65">
        <f>F95*Pecuária!$C$79</f>
        <v>0</v>
      </c>
      <c r="H95" s="569">
        <f>'Evolução do Rebanho'!N164</f>
        <v>0</v>
      </c>
      <c r="I95" s="64">
        <f>H95*Pecuária!$C$79</f>
        <v>0</v>
      </c>
    </row>
    <row r="96" spans="1:9" x14ac:dyDescent="0.2">
      <c r="A96" s="42" t="s">
        <v>352</v>
      </c>
      <c r="B96" s="567">
        <f>'Evolução do Rebanho'!F151</f>
        <v>0</v>
      </c>
      <c r="C96" s="65">
        <f>B96*Pecuária!$C$80</f>
        <v>0</v>
      </c>
      <c r="D96" s="567">
        <f>'Evolução do Rebanho'!N151</f>
        <v>0</v>
      </c>
      <c r="E96" s="65">
        <f>D96*Pecuária!$C$80</f>
        <v>0</v>
      </c>
      <c r="F96" s="567">
        <f>'Evolução do Rebanho'!F165</f>
        <v>0</v>
      </c>
      <c r="G96" s="65">
        <f>F96*Pecuária!$C$80</f>
        <v>0</v>
      </c>
      <c r="H96" s="569">
        <f>'Evolução do Rebanho'!N165</f>
        <v>0</v>
      </c>
      <c r="I96" s="64">
        <f>H96*Pecuária!$C$80</f>
        <v>0</v>
      </c>
    </row>
    <row r="97" spans="1:17" x14ac:dyDescent="0.2">
      <c r="A97" s="42" t="s">
        <v>353</v>
      </c>
      <c r="B97" s="567">
        <f>'Evolução do Rebanho'!F152</f>
        <v>0</v>
      </c>
      <c r="C97" s="65">
        <f>B97*Pecuária!$C$81</f>
        <v>0</v>
      </c>
      <c r="D97" s="567">
        <f>'Evolução do Rebanho'!N152</f>
        <v>0</v>
      </c>
      <c r="E97" s="65">
        <f>D97*Pecuária!$C$81</f>
        <v>0</v>
      </c>
      <c r="F97" s="567">
        <f>'Evolução do Rebanho'!F166</f>
        <v>0</v>
      </c>
      <c r="G97" s="65">
        <f>F97*Pecuária!$C$81</f>
        <v>0</v>
      </c>
      <c r="H97" s="569">
        <f>'Evolução do Rebanho'!N166</f>
        <v>0</v>
      </c>
      <c r="I97" s="64">
        <f>H97*Pecuária!$C$81</f>
        <v>0</v>
      </c>
    </row>
    <row r="98" spans="1:17" x14ac:dyDescent="0.2">
      <c r="A98" s="42" t="s">
        <v>354</v>
      </c>
      <c r="B98" s="567">
        <f>'Evolução do Rebanho'!F153</f>
        <v>0</v>
      </c>
      <c r="C98" s="65">
        <f>B98*Pecuária!$C$82</f>
        <v>0</v>
      </c>
      <c r="D98" s="567">
        <f>'Evolução do Rebanho'!N153</f>
        <v>0</v>
      </c>
      <c r="E98" s="65">
        <f>D98*Pecuária!$C$82</f>
        <v>0</v>
      </c>
      <c r="F98" s="567">
        <f>'Evolução do Rebanho'!F167</f>
        <v>0</v>
      </c>
      <c r="G98" s="65">
        <f>F98*Pecuária!$C$82</f>
        <v>0</v>
      </c>
      <c r="H98" s="569">
        <f>'Evolução do Rebanho'!N167</f>
        <v>0</v>
      </c>
      <c r="I98" s="64">
        <f>H98*Pecuária!$C$82</f>
        <v>0</v>
      </c>
    </row>
    <row r="99" spans="1:17" x14ac:dyDescent="0.2">
      <c r="A99" s="42" t="s">
        <v>355</v>
      </c>
      <c r="B99" s="567">
        <f>'Evolução do Rebanho'!F154</f>
        <v>0</v>
      </c>
      <c r="C99" s="65">
        <f>B99*Pecuária!$C$83</f>
        <v>0</v>
      </c>
      <c r="D99" s="567">
        <f>'Evolução do Rebanho'!N154</f>
        <v>0</v>
      </c>
      <c r="E99" s="65">
        <f>D99*Pecuária!$C$83</f>
        <v>0</v>
      </c>
      <c r="F99" s="567">
        <f>'Evolução do Rebanho'!F168</f>
        <v>0</v>
      </c>
      <c r="G99" s="65">
        <f>F99*Pecuária!$C$83</f>
        <v>0</v>
      </c>
      <c r="H99" s="569">
        <f>'Evolução do Rebanho'!N168</f>
        <v>0</v>
      </c>
      <c r="I99" s="64">
        <f>H99*Pecuária!$C$83</f>
        <v>0</v>
      </c>
    </row>
    <row r="100" spans="1:17" x14ac:dyDescent="0.2">
      <c r="A100" s="42" t="s">
        <v>845</v>
      </c>
      <c r="B100" s="567">
        <f>('Evolução do Rebanho'!B147+'Evolução do Rebanho'!C147)*'Indices Técnicos'!E5*'Indices Técnicos'!E16*'Indices Técnicos'!E17*Pecuária!$G$68</f>
        <v>0</v>
      </c>
      <c r="C100" s="65">
        <f>B100*Pecuária!$C$84</f>
        <v>0</v>
      </c>
      <c r="D100" s="567">
        <f>('Evolução do Rebanho'!J147+'Evolução do Rebanho'!K147)*'Indices Técnicos'!E5*'Indices Técnicos'!E16*'Indices Técnicos'!E17*Pecuária!$G$68</f>
        <v>0</v>
      </c>
      <c r="E100" s="65">
        <f>D100*Pecuária!$C$84</f>
        <v>0</v>
      </c>
      <c r="F100" s="567">
        <f>('Evolução do Rebanho'!B161+'Evolução do Rebanho'!C161)*'Indices Técnicos'!E5*'Indices Técnicos'!E16*'Indices Técnicos'!E17*Pecuária!$G$68</f>
        <v>0</v>
      </c>
      <c r="G100" s="65">
        <f>F100*Pecuária!$C$84</f>
        <v>0</v>
      </c>
      <c r="H100" s="567">
        <f>('Evolução do Rebanho'!J161+'Evolução do Rebanho'!K161)*'Indices Técnicos'!E5*'Indices Técnicos'!E16*'Indices Técnicos'!E17*Pecuária!$G$68</f>
        <v>0</v>
      </c>
      <c r="I100" s="64">
        <f>H100*Pecuária!$C$84</f>
        <v>0</v>
      </c>
    </row>
    <row r="101" spans="1:17" x14ac:dyDescent="0.2">
      <c r="A101" s="42" t="s">
        <v>846</v>
      </c>
      <c r="B101" s="567">
        <f>IFERROR(('Evolução do Rebanho'!B147+'Evolução do Rebanho'!C147)*'Indices Técnicos'!E5*'Indices Técnicos'!E16*'Indices Técnicos'!E17*Pecuária!$G$69/'Indices Técnicos'!E18,0)</f>
        <v>0</v>
      </c>
      <c r="C101" s="65">
        <f>B101*Pecuária!$C$85</f>
        <v>0</v>
      </c>
      <c r="D101" s="567">
        <f>IFERROR(('Evolução do Rebanho'!J147+'Evolução do Rebanho'!K147)*'Indices Técnicos'!E5*'Indices Técnicos'!E16*'Indices Técnicos'!E17*Pecuária!$G$69/'Indices Técnicos'!E18,0)</f>
        <v>0</v>
      </c>
      <c r="E101" s="65">
        <f>D101*Pecuária!$C$85</f>
        <v>0</v>
      </c>
      <c r="F101" s="567">
        <f>IFERROR(('Evolução do Rebanho'!B161+'Evolução do Rebanho'!C161)*'Indices Técnicos'!E5*'Indices Técnicos'!E16*'Indices Técnicos'!E17*Pecuária!$G$69/'Indices Técnicos'!E18,0)</f>
        <v>0</v>
      </c>
      <c r="G101" s="65">
        <f>F101*Pecuária!$C$85</f>
        <v>0</v>
      </c>
      <c r="H101" s="567">
        <f>IFERROR(('Evolução do Rebanho'!J161+'Evolução do Rebanho'!K161)*'Indices Técnicos'!E5*'Indices Técnicos'!E16*'Indices Técnicos'!E17*Pecuária!$G$69/'Indices Técnicos'!E18,0)</f>
        <v>0</v>
      </c>
      <c r="I101" s="64">
        <f>H101*Pecuária!$C$85</f>
        <v>0</v>
      </c>
    </row>
    <row r="102" spans="1:17" x14ac:dyDescent="0.2">
      <c r="A102" s="42" t="s">
        <v>847</v>
      </c>
      <c r="B102" s="567">
        <f>IFERROR(('Evolução do Rebanho'!B147+'Evolução do Rebanho'!C147)*'Indices Técnicos'!E5*'Indices Técnicos'!E16*'Indices Técnicos'!E17*Pecuária!$G$70/'Indices Técnicos'!E19,0)</f>
        <v>0</v>
      </c>
      <c r="C102" s="65">
        <f>B102*Pecuária!$C$86</f>
        <v>0</v>
      </c>
      <c r="D102" s="567">
        <f>IFERROR(('Evolução do Rebanho'!J147+'Evolução do Rebanho'!K147)*'Indices Técnicos'!E5*'Indices Técnicos'!E16*'Indices Técnicos'!E17*Pecuária!$G$70/'Indices Técnicos'!E19,0)</f>
        <v>0</v>
      </c>
      <c r="E102" s="65">
        <f>D102*Pecuária!$C$86</f>
        <v>0</v>
      </c>
      <c r="F102" s="567">
        <f>IFERROR(('Evolução do Rebanho'!B161+'Evolução do Rebanho'!C161)*'Indices Técnicos'!E5*'Indices Técnicos'!E16*'Indices Técnicos'!E17*Pecuária!$G$70/'Indices Técnicos'!E19,0)</f>
        <v>0</v>
      </c>
      <c r="G102" s="65">
        <f>F102*Pecuária!$C$86</f>
        <v>0</v>
      </c>
      <c r="H102" s="567">
        <f>IFERROR(('Evolução do Rebanho'!J161+'Evolução do Rebanho'!K161)*'Indices Técnicos'!E5*'Indices Técnicos'!E16*'Indices Técnicos'!E17*Pecuária!$G$70/'Indices Técnicos'!E19,0)</f>
        <v>0</v>
      </c>
      <c r="I102" s="64">
        <f>H102*Pecuária!$C$86</f>
        <v>0</v>
      </c>
    </row>
    <row r="103" spans="1:17" ht="15.75" x14ac:dyDescent="0.2">
      <c r="A103" s="404" t="s">
        <v>321</v>
      </c>
      <c r="B103" s="919">
        <f t="shared" ref="B103:I103" si="5">SUM(B91:B102)</f>
        <v>0</v>
      </c>
      <c r="C103" s="538">
        <f t="shared" si="5"/>
        <v>0</v>
      </c>
      <c r="D103" s="919">
        <f t="shared" si="5"/>
        <v>0</v>
      </c>
      <c r="E103" s="538">
        <f t="shared" si="5"/>
        <v>0</v>
      </c>
      <c r="F103" s="919">
        <f t="shared" si="5"/>
        <v>0</v>
      </c>
      <c r="G103" s="538">
        <f t="shared" si="5"/>
        <v>0</v>
      </c>
      <c r="H103" s="919">
        <f t="shared" si="5"/>
        <v>0</v>
      </c>
      <c r="I103" s="538">
        <f t="shared" si="5"/>
        <v>0</v>
      </c>
    </row>
    <row r="104" spans="1:17" ht="15.75" x14ac:dyDescent="0.25">
      <c r="A104"/>
      <c r="B104"/>
      <c r="C104"/>
      <c r="D104"/>
      <c r="E104"/>
      <c r="F104"/>
      <c r="G104"/>
      <c r="H104"/>
      <c r="I104"/>
    </row>
    <row r="105" spans="1:17" ht="15.75" x14ac:dyDescent="0.25">
      <c r="A105"/>
      <c r="B105"/>
      <c r="C105"/>
      <c r="D105"/>
      <c r="E105"/>
      <c r="F105"/>
      <c r="G105"/>
      <c r="H105"/>
      <c r="I105"/>
      <c r="P105"/>
      <c r="Q105"/>
    </row>
    <row r="106" spans="1:17" ht="15.75" x14ac:dyDescent="0.25">
      <c r="A106"/>
      <c r="B106"/>
      <c r="C106"/>
      <c r="D106"/>
      <c r="E106"/>
      <c r="F106"/>
      <c r="G106"/>
      <c r="H106"/>
      <c r="I106"/>
      <c r="P106"/>
      <c r="Q106"/>
    </row>
    <row r="107" spans="1:17" ht="15.75" x14ac:dyDescent="0.25">
      <c r="A107"/>
      <c r="B107"/>
      <c r="C107"/>
      <c r="D107"/>
      <c r="E107"/>
      <c r="F107"/>
      <c r="G107"/>
      <c r="H107"/>
      <c r="I107"/>
      <c r="P107"/>
      <c r="Q107"/>
    </row>
    <row r="108" spans="1:17" ht="15.75" x14ac:dyDescent="0.25">
      <c r="A108"/>
      <c r="B108"/>
      <c r="C108"/>
      <c r="D108"/>
      <c r="E108"/>
      <c r="F108"/>
      <c r="G108"/>
      <c r="H108"/>
      <c r="I108"/>
    </row>
    <row r="109" spans="1:17" ht="15.75" x14ac:dyDescent="0.25">
      <c r="A109"/>
      <c r="B109"/>
      <c r="C109"/>
      <c r="D109"/>
      <c r="E109"/>
      <c r="F109"/>
      <c r="G109"/>
      <c r="H109"/>
      <c r="I109"/>
    </row>
    <row r="110" spans="1:17" ht="15.75" x14ac:dyDescent="0.25">
      <c r="A110"/>
      <c r="B110"/>
      <c r="C110"/>
      <c r="D110"/>
      <c r="E110"/>
      <c r="F110"/>
      <c r="G110"/>
      <c r="H110"/>
      <c r="I110"/>
    </row>
    <row r="111" spans="1:17" ht="15.75" x14ac:dyDescent="0.25">
      <c r="A111"/>
      <c r="B111"/>
      <c r="C111"/>
      <c r="D111"/>
      <c r="E111"/>
      <c r="F111"/>
      <c r="G111"/>
      <c r="H111"/>
      <c r="I111"/>
    </row>
    <row r="112" spans="1:17" ht="15.75" x14ac:dyDescent="0.25">
      <c r="A112"/>
      <c r="B112"/>
      <c r="C112"/>
      <c r="D112"/>
      <c r="E112"/>
      <c r="F112"/>
      <c r="G112"/>
      <c r="H112"/>
      <c r="I112"/>
    </row>
    <row r="113" spans="1:9" ht="15.75" x14ac:dyDescent="0.25">
      <c r="A113"/>
      <c r="B113"/>
      <c r="C113"/>
      <c r="D113"/>
      <c r="E113"/>
      <c r="F113"/>
      <c r="G113"/>
      <c r="H113"/>
      <c r="I113"/>
    </row>
    <row r="114" spans="1:9" ht="15.75" x14ac:dyDescent="0.25">
      <c r="A114"/>
      <c r="B114"/>
      <c r="C114"/>
      <c r="D114"/>
      <c r="E114"/>
      <c r="F114"/>
      <c r="G114"/>
      <c r="H114"/>
      <c r="I114"/>
    </row>
    <row r="115" spans="1:9" ht="15.75" x14ac:dyDescent="0.25">
      <c r="A115"/>
      <c r="B115"/>
      <c r="C115"/>
      <c r="D115"/>
      <c r="E115"/>
      <c r="F115"/>
      <c r="G115"/>
      <c r="H115"/>
      <c r="I115"/>
    </row>
    <row r="116" spans="1:9" ht="15.75" x14ac:dyDescent="0.25">
      <c r="A116"/>
      <c r="B116"/>
      <c r="C116"/>
      <c r="D116"/>
      <c r="E116"/>
      <c r="F116"/>
      <c r="G116"/>
      <c r="H116"/>
      <c r="I116"/>
    </row>
    <row r="117" spans="1:9" ht="15.75" x14ac:dyDescent="0.25">
      <c r="A117"/>
      <c r="B117"/>
      <c r="C117"/>
      <c r="D117"/>
      <c r="E117"/>
      <c r="F117"/>
      <c r="G117"/>
      <c r="H117"/>
      <c r="I117"/>
    </row>
    <row r="118" spans="1:9" ht="15.75" x14ac:dyDescent="0.25">
      <c r="A118"/>
      <c r="B118"/>
      <c r="C118"/>
      <c r="D118"/>
      <c r="E118"/>
      <c r="F118"/>
      <c r="G118"/>
      <c r="H118"/>
      <c r="I118"/>
    </row>
    <row r="119" spans="1:9" ht="15.75" x14ac:dyDescent="0.25">
      <c r="A119"/>
      <c r="B119"/>
      <c r="C119"/>
      <c r="D119"/>
      <c r="E119"/>
      <c r="F119"/>
      <c r="G119"/>
      <c r="H119"/>
      <c r="I119"/>
    </row>
    <row r="120" spans="1:9" ht="15.75" x14ac:dyDescent="0.25">
      <c r="A120"/>
      <c r="B120"/>
      <c r="C120"/>
      <c r="D120"/>
      <c r="E120"/>
      <c r="F120"/>
      <c r="G120"/>
      <c r="H120"/>
      <c r="I120"/>
    </row>
    <row r="121" spans="1:9" customFormat="1" x14ac:dyDescent="0.25"/>
    <row r="122" spans="1:9" ht="15.75" x14ac:dyDescent="0.25">
      <c r="A122"/>
      <c r="B122"/>
      <c r="C122"/>
      <c r="D122"/>
      <c r="E122"/>
      <c r="F122"/>
      <c r="G122"/>
      <c r="H122"/>
      <c r="I122"/>
    </row>
    <row r="138" spans="1:9" customFormat="1" ht="15.75" x14ac:dyDescent="0.25">
      <c r="A138" s="1"/>
      <c r="B138" s="1"/>
      <c r="C138" s="1"/>
      <c r="D138" s="1"/>
      <c r="E138" s="1"/>
      <c r="F138" s="1"/>
      <c r="G138" s="1"/>
      <c r="H138" s="1"/>
      <c r="I138" s="1"/>
    </row>
  </sheetData>
  <sheetProtection algorithmName="SHA-512" hashValue="6BcnO8Uprt1KAwo0LXTdZYrp/fKxSUa9WHr81rlUres7jmBY3IlNsfGZi+5S1AAR7ti5nNguPYGm482ekAb7TQ==" saltValue="rXktKARKlNICTjyVB38B3Q==" spinCount="100000" sheet="1" objects="1" scenarios="1"/>
  <mergeCells count="36">
    <mergeCell ref="A88:A90"/>
    <mergeCell ref="B88:I88"/>
    <mergeCell ref="B89:C89"/>
    <mergeCell ref="D89:E89"/>
    <mergeCell ref="F89:G89"/>
    <mergeCell ref="H89:I89"/>
    <mergeCell ref="F55:G55"/>
    <mergeCell ref="H55:I55"/>
    <mergeCell ref="A71:A73"/>
    <mergeCell ref="B71:I71"/>
    <mergeCell ref="B72:C72"/>
    <mergeCell ref="D72:E72"/>
    <mergeCell ref="F72:G72"/>
    <mergeCell ref="H72:I72"/>
    <mergeCell ref="A54:A56"/>
    <mergeCell ref="B54:I54"/>
    <mergeCell ref="B55:C55"/>
    <mergeCell ref="D55:E55"/>
    <mergeCell ref="A36:A38"/>
    <mergeCell ref="B36:I36"/>
    <mergeCell ref="B37:C37"/>
    <mergeCell ref="D37:E37"/>
    <mergeCell ref="F37:G37"/>
    <mergeCell ref="H37:I37"/>
    <mergeCell ref="A2:A4"/>
    <mergeCell ref="A19:A21"/>
    <mergeCell ref="B19:I19"/>
    <mergeCell ref="B20:C20"/>
    <mergeCell ref="D20:E20"/>
    <mergeCell ref="F20:G20"/>
    <mergeCell ref="H3:I3"/>
    <mergeCell ref="B2:I2"/>
    <mergeCell ref="B3:C3"/>
    <mergeCell ref="D3:E3"/>
    <mergeCell ref="F3:G3"/>
    <mergeCell ref="H20:I20"/>
  </mergeCells>
  <printOptions horizontalCentered="1"/>
  <pageMargins left="0.51181102362204722" right="0.51181102362204722" top="0.78740157480314965" bottom="0.78740157480314965" header="0.31496062992125984" footer="0.31496062992125984"/>
  <pageSetup paperSize="9" scale="68" fitToHeight="0" orientation="portrait" blackAndWhite="1" r:id="rId1"/>
  <headerFooter>
    <oddHeader>&amp;A</oddHeader>
  </headerFooter>
  <rowBreaks count="1" manualBreakCount="1">
    <brk id="70" max="8" man="1"/>
  </row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2">
    <tabColor theme="0" tint="-0.14999847407452621"/>
    <pageSetUpPr fitToPage="1"/>
  </sheetPr>
  <dimension ref="A1:F327"/>
  <sheetViews>
    <sheetView showGridLines="0" view="pageBreakPreview" zoomScaleNormal="90" zoomScaleSheetLayoutView="100" workbookViewId="0">
      <selection activeCell="H3" sqref="H3"/>
    </sheetView>
  </sheetViews>
  <sheetFormatPr defaultRowHeight="15" x14ac:dyDescent="0.2"/>
  <cols>
    <col min="1" max="1" width="34.28515625" style="1" bestFit="1" customWidth="1"/>
    <col min="2" max="2" width="29.28515625" style="1" bestFit="1" customWidth="1"/>
    <col min="3" max="3" width="28.140625" style="1" bestFit="1" customWidth="1"/>
    <col min="4" max="4" width="26" style="1" bestFit="1" customWidth="1"/>
    <col min="5" max="5" width="19.42578125" style="1" customWidth="1"/>
    <col min="6" max="6" width="11" style="1" customWidth="1"/>
    <col min="7" max="7" width="20.85546875" style="1" customWidth="1"/>
    <col min="8" max="8" width="15.7109375" style="1" customWidth="1"/>
    <col min="9" max="19" width="15.85546875" style="1" customWidth="1"/>
    <col min="20" max="20" width="11.42578125" style="1" customWidth="1"/>
    <col min="21" max="16384" width="9.140625" style="1"/>
  </cols>
  <sheetData>
    <row r="1" spans="1:5" ht="15.75" x14ac:dyDescent="0.25">
      <c r="A1" s="1223" t="s">
        <v>429</v>
      </c>
      <c r="B1" s="1222"/>
      <c r="C1" s="1222"/>
      <c r="D1" s="1222"/>
    </row>
    <row r="2" spans="1:5" ht="15.75" x14ac:dyDescent="0.25">
      <c r="A2" s="1219" t="s">
        <v>430</v>
      </c>
      <c r="B2" s="1220"/>
      <c r="C2" s="1220"/>
      <c r="D2" s="1221"/>
    </row>
    <row r="3" spans="1:5" x14ac:dyDescent="0.2">
      <c r="A3" s="44" t="s">
        <v>431</v>
      </c>
      <c r="B3" s="45" t="s">
        <v>432</v>
      </c>
      <c r="C3" s="45" t="s">
        <v>433</v>
      </c>
      <c r="D3" s="45" t="s">
        <v>434</v>
      </c>
    </row>
    <row r="4" spans="1:5" x14ac:dyDescent="0.2">
      <c r="A4" s="203"/>
      <c r="B4" s="215"/>
      <c r="C4" s="418"/>
      <c r="D4" s="421" t="str">
        <f>IF(A4="","",C4*80%)</f>
        <v/>
      </c>
    </row>
    <row r="5" spans="1:5" x14ac:dyDescent="0.2">
      <c r="A5" s="206"/>
      <c r="B5" s="573"/>
      <c r="C5" s="574"/>
      <c r="D5" s="422" t="str">
        <f t="shared" ref="D5:D13" si="0">IF(A5="","",C5*80%)</f>
        <v/>
      </c>
    </row>
    <row r="6" spans="1:5" x14ac:dyDescent="0.2">
      <c r="A6" s="206"/>
      <c r="B6" s="573"/>
      <c r="C6" s="574"/>
      <c r="D6" s="422" t="str">
        <f t="shared" si="0"/>
        <v/>
      </c>
    </row>
    <row r="7" spans="1:5" x14ac:dyDescent="0.2">
      <c r="A7" s="206"/>
      <c r="B7" s="216"/>
      <c r="C7" s="419"/>
      <c r="D7" s="422" t="str">
        <f>IF(A7="","",C7*80%)</f>
        <v/>
      </c>
    </row>
    <row r="8" spans="1:5" x14ac:dyDescent="0.2">
      <c r="A8" s="206"/>
      <c r="B8" s="216"/>
      <c r="C8" s="419"/>
      <c r="D8" s="422" t="str">
        <f t="shared" si="0"/>
        <v/>
      </c>
    </row>
    <row r="9" spans="1:5" x14ac:dyDescent="0.2">
      <c r="A9" s="206"/>
      <c r="B9" s="216"/>
      <c r="C9" s="419"/>
      <c r="D9" s="422" t="str">
        <f>IF(A9="","",C9*80%)</f>
        <v/>
      </c>
    </row>
    <row r="10" spans="1:5" x14ac:dyDescent="0.2">
      <c r="A10" s="206"/>
      <c r="B10" s="216"/>
      <c r="C10" s="419"/>
      <c r="D10" s="422" t="str">
        <f t="shared" si="0"/>
        <v/>
      </c>
    </row>
    <row r="11" spans="1:5" x14ac:dyDescent="0.2">
      <c r="A11" s="206"/>
      <c r="B11" s="216"/>
      <c r="C11" s="419"/>
      <c r="D11" s="422" t="str">
        <f t="shared" si="0"/>
        <v/>
      </c>
    </row>
    <row r="12" spans="1:5" x14ac:dyDescent="0.2">
      <c r="A12" s="206"/>
      <c r="B12" s="216"/>
      <c r="C12" s="419"/>
      <c r="D12" s="422" t="str">
        <f t="shared" si="0"/>
        <v/>
      </c>
    </row>
    <row r="13" spans="1:5" x14ac:dyDescent="0.2">
      <c r="A13" s="217"/>
      <c r="B13" s="218"/>
      <c r="C13" s="420"/>
      <c r="D13" s="423" t="str">
        <f t="shared" si="0"/>
        <v/>
      </c>
    </row>
    <row r="14" spans="1:5" ht="15.75" x14ac:dyDescent="0.25">
      <c r="A14" s="1224" t="s">
        <v>435</v>
      </c>
      <c r="B14" s="1225"/>
      <c r="C14" s="1225"/>
      <c r="D14" s="1226"/>
    </row>
    <row r="15" spans="1:5" x14ac:dyDescent="0.2">
      <c r="A15" s="46" t="s">
        <v>436</v>
      </c>
      <c r="B15" s="47" t="s">
        <v>870</v>
      </c>
      <c r="C15" s="47" t="s">
        <v>871</v>
      </c>
      <c r="D15" s="47" t="s">
        <v>437</v>
      </c>
      <c r="E15" s="413" t="s">
        <v>318</v>
      </c>
    </row>
    <row r="16" spans="1:5" x14ac:dyDescent="0.2">
      <c r="A16" s="48" t="s">
        <v>338</v>
      </c>
      <c r="B16" s="49">
        <f>'Levantamento Patrimonial'!$F$2043</f>
        <v>0</v>
      </c>
      <c r="C16" s="717"/>
      <c r="D16" s="718">
        <v>5.0000000000000001E-3</v>
      </c>
      <c r="E16" s="49">
        <f>(B16+C16)*D16</f>
        <v>0</v>
      </c>
    </row>
    <row r="17" spans="1:5" x14ac:dyDescent="0.2">
      <c r="A17" s="50" t="s">
        <v>342</v>
      </c>
      <c r="B17" s="51">
        <f>'Levantamento Patrimonial'!$F$2044</f>
        <v>0</v>
      </c>
      <c r="C17" s="719"/>
      <c r="D17" s="720">
        <v>1.4999999999999999E-2</v>
      </c>
      <c r="E17" s="51">
        <f>(B17+C17)*D17</f>
        <v>0</v>
      </c>
    </row>
    <row r="18" spans="1:5" x14ac:dyDescent="0.2">
      <c r="A18" s="52" t="s">
        <v>344</v>
      </c>
      <c r="B18" s="53">
        <f>'Levantamento Patrimonial'!$F$2045</f>
        <v>0</v>
      </c>
      <c r="C18" s="721"/>
      <c r="D18" s="722">
        <v>0.05</v>
      </c>
      <c r="E18" s="53">
        <f>(B18+C18)*D18</f>
        <v>0</v>
      </c>
    </row>
    <row r="19" spans="1:5" ht="15.75" x14ac:dyDescent="0.25">
      <c r="A19" s="1219" t="s">
        <v>438</v>
      </c>
      <c r="B19" s="1220"/>
      <c r="C19" s="1220"/>
      <c r="D19" s="1220"/>
      <c r="E19" s="1221"/>
    </row>
    <row r="20" spans="1:5" x14ac:dyDescent="0.2">
      <c r="A20" s="54" t="s">
        <v>436</v>
      </c>
      <c r="B20" s="47" t="s">
        <v>870</v>
      </c>
      <c r="C20" s="47" t="s">
        <v>871</v>
      </c>
      <c r="D20" s="47" t="s">
        <v>437</v>
      </c>
      <c r="E20" s="290" t="s">
        <v>318</v>
      </c>
    </row>
    <row r="21" spans="1:5" x14ac:dyDescent="0.2">
      <c r="A21" s="48" t="s">
        <v>338</v>
      </c>
      <c r="B21" s="49">
        <f>'Levantamento Patrimonial'!$F$2043</f>
        <v>0</v>
      </c>
      <c r="C21" s="717"/>
      <c r="D21" s="718">
        <v>0.04</v>
      </c>
      <c r="E21" s="49">
        <f>(B21+C21)*D21</f>
        <v>0</v>
      </c>
    </row>
    <row r="22" spans="1:5" x14ac:dyDescent="0.2">
      <c r="A22" s="50" t="s">
        <v>342</v>
      </c>
      <c r="B22" s="51">
        <f>'Levantamento Patrimonial'!$F$2044</f>
        <v>0</v>
      </c>
      <c r="C22" s="719"/>
      <c r="D22" s="720">
        <v>0.08</v>
      </c>
      <c r="E22" s="51">
        <f>(B22+C22)*D22</f>
        <v>0</v>
      </c>
    </row>
    <row r="23" spans="1:5" x14ac:dyDescent="0.2">
      <c r="A23" s="52" t="s">
        <v>344</v>
      </c>
      <c r="B23" s="53">
        <f>'Levantamento Patrimonial'!$F$2045</f>
        <v>0</v>
      </c>
      <c r="C23" s="721"/>
      <c r="D23" s="722">
        <v>0.12</v>
      </c>
      <c r="E23" s="53">
        <f>(B23+C23)*D23</f>
        <v>0</v>
      </c>
    </row>
    <row r="24" spans="1:5" ht="15.75" x14ac:dyDescent="0.25">
      <c r="A24" s="1219" t="s">
        <v>439</v>
      </c>
      <c r="B24" s="1220"/>
      <c r="C24" s="1220"/>
      <c r="D24" s="1220"/>
      <c r="E24" s="1221"/>
    </row>
    <row r="25" spans="1:5" x14ac:dyDescent="0.2">
      <c r="A25" s="54" t="s">
        <v>436</v>
      </c>
      <c r="B25" s="47" t="s">
        <v>870</v>
      </c>
      <c r="C25" s="47" t="s">
        <v>871</v>
      </c>
      <c r="D25" s="47" t="s">
        <v>437</v>
      </c>
      <c r="E25" s="290" t="s">
        <v>318</v>
      </c>
    </row>
    <row r="26" spans="1:5" x14ac:dyDescent="0.2">
      <c r="A26" s="48" t="s">
        <v>338</v>
      </c>
      <c r="B26" s="49">
        <f>'Levantamento Patrimonial'!$F$2043</f>
        <v>0</v>
      </c>
      <c r="C26" s="717"/>
      <c r="D26" s="718">
        <v>5.0000000000000001E-3</v>
      </c>
      <c r="E26" s="49">
        <f>(B26+C26)*D26</f>
        <v>0</v>
      </c>
    </row>
    <row r="27" spans="1:5" x14ac:dyDescent="0.2">
      <c r="A27" s="50" t="s">
        <v>342</v>
      </c>
      <c r="B27" s="51">
        <f>'Levantamento Patrimonial'!$F$2044</f>
        <v>0</v>
      </c>
      <c r="C27" s="719"/>
      <c r="D27" s="720">
        <v>0.01</v>
      </c>
      <c r="E27" s="51">
        <f>(B27+C27)*D27</f>
        <v>0</v>
      </c>
    </row>
    <row r="28" spans="1:5" x14ac:dyDescent="0.2">
      <c r="A28" s="52" t="s">
        <v>344</v>
      </c>
      <c r="B28" s="53">
        <f>'Levantamento Patrimonial'!$F$2045</f>
        <v>0</v>
      </c>
      <c r="C28" s="721"/>
      <c r="D28" s="722">
        <v>0.03</v>
      </c>
      <c r="E28" s="53">
        <f>(B28+C28)*D28</f>
        <v>0</v>
      </c>
    </row>
    <row r="29" spans="1:5" ht="15.75" x14ac:dyDescent="0.25">
      <c r="A29" s="1219" t="s">
        <v>440</v>
      </c>
      <c r="B29" s="1220"/>
      <c r="C29" s="1220"/>
      <c r="D29" s="1221"/>
    </row>
    <row r="30" spans="1:5" x14ac:dyDescent="0.2">
      <c r="A30" s="55" t="s">
        <v>339</v>
      </c>
      <c r="B30" s="47" t="s">
        <v>316</v>
      </c>
      <c r="C30" s="47" t="s">
        <v>441</v>
      </c>
      <c r="D30" s="47" t="s">
        <v>318</v>
      </c>
    </row>
    <row r="31" spans="1:5" x14ac:dyDescent="0.2">
      <c r="A31" s="219"/>
      <c r="B31" s="220"/>
      <c r="C31" s="220"/>
      <c r="D31" s="221"/>
    </row>
    <row r="32" spans="1:5" x14ac:dyDescent="0.2">
      <c r="A32" s="219"/>
      <c r="B32" s="220"/>
      <c r="C32" s="220"/>
      <c r="D32" s="221"/>
    </row>
    <row r="33" spans="1:4" x14ac:dyDescent="0.2">
      <c r="A33" s="219"/>
      <c r="B33" s="220"/>
      <c r="C33" s="241"/>
      <c r="D33" s="460"/>
    </row>
    <row r="34" spans="1:4" x14ac:dyDescent="0.2">
      <c r="A34" s="219"/>
      <c r="B34" s="220"/>
      <c r="C34" s="241"/>
      <c r="D34" s="460"/>
    </row>
    <row r="35" spans="1:4" x14ac:dyDescent="0.2">
      <c r="A35" s="222"/>
      <c r="B35" s="223"/>
      <c r="C35" s="459"/>
      <c r="D35" s="461"/>
    </row>
    <row r="38" spans="1:4" ht="15.75" x14ac:dyDescent="0.25">
      <c r="A38" s="1222" t="s">
        <v>443</v>
      </c>
      <c r="B38" s="1222"/>
      <c r="C38" s="1222"/>
      <c r="D38" s="1222"/>
    </row>
    <row r="39" spans="1:4" ht="15.75" x14ac:dyDescent="0.25">
      <c r="A39" s="1219" t="s">
        <v>700</v>
      </c>
      <c r="B39" s="1220"/>
      <c r="C39" s="1220"/>
      <c r="D39" s="1221"/>
    </row>
    <row r="40" spans="1:4" x14ac:dyDescent="0.2">
      <c r="A40" s="55" t="s">
        <v>339</v>
      </c>
      <c r="B40" s="47" t="s">
        <v>316</v>
      </c>
      <c r="C40" s="47" t="s">
        <v>444</v>
      </c>
      <c r="D40" s="47" t="s">
        <v>690</v>
      </c>
    </row>
    <row r="41" spans="1:4" x14ac:dyDescent="0.2">
      <c r="A41" s="203"/>
      <c r="B41" s="224"/>
      <c r="C41" s="224"/>
      <c r="D41" s="463"/>
    </row>
    <row r="42" spans="1:4" x14ac:dyDescent="0.2">
      <c r="A42" s="206"/>
      <c r="B42" s="220"/>
      <c r="C42" s="241"/>
      <c r="D42" s="241"/>
    </row>
    <row r="43" spans="1:4" x14ac:dyDescent="0.2">
      <c r="A43" s="206"/>
      <c r="B43" s="220"/>
      <c r="C43" s="241"/>
      <c r="D43" s="241"/>
    </row>
    <row r="44" spans="1:4" x14ac:dyDescent="0.2">
      <c r="A44" s="206"/>
      <c r="B44" s="220"/>
      <c r="C44" s="242"/>
      <c r="D44" s="242"/>
    </row>
    <row r="45" spans="1:4" x14ac:dyDescent="0.2">
      <c r="A45" s="206"/>
      <c r="B45" s="220"/>
      <c r="C45" s="241"/>
      <c r="D45" s="241"/>
    </row>
    <row r="46" spans="1:4" x14ac:dyDescent="0.2">
      <c r="A46" s="206"/>
      <c r="B46" s="220"/>
      <c r="C46" s="241"/>
      <c r="D46" s="241"/>
    </row>
    <row r="47" spans="1:4" x14ac:dyDescent="0.2">
      <c r="A47" s="206"/>
      <c r="B47" s="220"/>
      <c r="C47" s="241"/>
      <c r="D47" s="241"/>
    </row>
    <row r="48" spans="1:4" x14ac:dyDescent="0.2">
      <c r="A48" s="206"/>
      <c r="B48" s="220"/>
      <c r="C48" s="241"/>
      <c r="D48" s="241"/>
    </row>
    <row r="49" spans="1:4" x14ac:dyDescent="0.2">
      <c r="A49" s="206"/>
      <c r="B49" s="220"/>
      <c r="C49" s="188"/>
      <c r="D49" s="188"/>
    </row>
    <row r="50" spans="1:4" x14ac:dyDescent="0.2">
      <c r="A50" s="206"/>
      <c r="B50" s="177"/>
      <c r="C50" s="188"/>
      <c r="D50" s="188"/>
    </row>
    <row r="51" spans="1:4" x14ac:dyDescent="0.2">
      <c r="A51" s="164"/>
      <c r="B51" s="220"/>
      <c r="C51" s="241"/>
      <c r="D51" s="241"/>
    </row>
    <row r="52" spans="1:4" x14ac:dyDescent="0.2">
      <c r="A52" s="217"/>
      <c r="B52" s="180"/>
      <c r="C52" s="189"/>
      <c r="D52" s="189"/>
    </row>
    <row r="53" spans="1:4" ht="15.75" x14ac:dyDescent="0.25">
      <c r="A53" s="1219" t="s">
        <v>442</v>
      </c>
      <c r="B53" s="1220"/>
      <c r="C53" s="1220"/>
      <c r="D53" s="1221"/>
    </row>
    <row r="54" spans="1:4" x14ac:dyDescent="0.2">
      <c r="A54" s="55" t="s">
        <v>339</v>
      </c>
      <c r="B54" s="47" t="s">
        <v>316</v>
      </c>
      <c r="C54" s="47" t="s">
        <v>447</v>
      </c>
      <c r="D54" s="47" t="s">
        <v>445</v>
      </c>
    </row>
    <row r="55" spans="1:4" x14ac:dyDescent="0.2">
      <c r="A55" s="226"/>
      <c r="B55" s="224"/>
      <c r="C55" s="224"/>
      <c r="D55" s="463"/>
    </row>
    <row r="56" spans="1:4" x14ac:dyDescent="0.2">
      <c r="A56" s="219"/>
      <c r="B56" s="220"/>
      <c r="C56" s="225"/>
      <c r="D56" s="242"/>
    </row>
    <row r="57" spans="1:4" x14ac:dyDescent="0.2">
      <c r="A57" s="219"/>
      <c r="B57" s="220"/>
      <c r="C57" s="220"/>
      <c r="D57" s="241"/>
    </row>
    <row r="58" spans="1:4" x14ac:dyDescent="0.2">
      <c r="A58" s="219"/>
      <c r="B58" s="220"/>
      <c r="C58" s="220"/>
      <c r="D58" s="241"/>
    </row>
    <row r="59" spans="1:4" x14ac:dyDescent="0.2">
      <c r="A59" s="164"/>
      <c r="B59" s="220"/>
      <c r="C59" s="220"/>
      <c r="D59" s="241"/>
    </row>
    <row r="60" spans="1:4" x14ac:dyDescent="0.2">
      <c r="A60" s="219"/>
      <c r="B60" s="220"/>
      <c r="C60" s="241"/>
      <c r="D60" s="241"/>
    </row>
    <row r="61" spans="1:4" x14ac:dyDescent="0.2">
      <c r="A61" s="219"/>
      <c r="B61" s="220"/>
      <c r="C61" s="241"/>
      <c r="D61" s="241"/>
    </row>
    <row r="62" spans="1:4" x14ac:dyDescent="0.2">
      <c r="A62" s="219"/>
      <c r="B62" s="220"/>
      <c r="C62" s="241"/>
      <c r="D62" s="241"/>
    </row>
    <row r="63" spans="1:4" x14ac:dyDescent="0.2">
      <c r="A63" s="206"/>
      <c r="B63" s="177"/>
      <c r="C63" s="188"/>
      <c r="D63" s="188"/>
    </row>
    <row r="64" spans="1:4" x14ac:dyDescent="0.2">
      <c r="A64" s="206"/>
      <c r="B64" s="177"/>
      <c r="C64" s="188"/>
      <c r="D64" s="188"/>
    </row>
    <row r="65" spans="1:4" x14ac:dyDescent="0.2">
      <c r="A65" s="217"/>
      <c r="B65" s="180"/>
      <c r="C65" s="189"/>
      <c r="D65" s="189"/>
    </row>
    <row r="66" spans="1:4" ht="15.75" x14ac:dyDescent="0.25">
      <c r="A66" s="1219" t="s">
        <v>446</v>
      </c>
      <c r="B66" s="1220"/>
      <c r="C66" s="1220"/>
      <c r="D66" s="1221"/>
    </row>
    <row r="67" spans="1:4" x14ac:dyDescent="0.2">
      <c r="A67" s="55" t="s">
        <v>339</v>
      </c>
      <c r="B67" s="47" t="s">
        <v>316</v>
      </c>
      <c r="C67" s="47" t="s">
        <v>441</v>
      </c>
      <c r="D67" s="47" t="s">
        <v>445</v>
      </c>
    </row>
    <row r="68" spans="1:4" x14ac:dyDescent="0.2">
      <c r="A68" s="226"/>
      <c r="B68" s="224"/>
      <c r="C68" s="224"/>
      <c r="D68" s="224"/>
    </row>
    <row r="69" spans="1:4" x14ac:dyDescent="0.2">
      <c r="A69" s="219"/>
      <c r="B69" s="220"/>
      <c r="C69" s="220"/>
      <c r="D69" s="220"/>
    </row>
    <row r="70" spans="1:4" x14ac:dyDescent="0.2">
      <c r="A70" s="219"/>
      <c r="B70" s="220"/>
      <c r="C70" s="220"/>
      <c r="D70" s="220"/>
    </row>
    <row r="71" spans="1:4" x14ac:dyDescent="0.2">
      <c r="A71" s="219"/>
      <c r="B71" s="241"/>
      <c r="C71" s="241"/>
      <c r="D71" s="241"/>
    </row>
    <row r="72" spans="1:4" x14ac:dyDescent="0.2">
      <c r="A72" s="219"/>
      <c r="B72" s="241"/>
      <c r="C72" s="241"/>
      <c r="D72" s="241"/>
    </row>
    <row r="73" spans="1:4" x14ac:dyDescent="0.2">
      <c r="A73" s="219"/>
      <c r="B73" s="241"/>
      <c r="C73" s="241"/>
      <c r="D73" s="241"/>
    </row>
    <row r="74" spans="1:4" x14ac:dyDescent="0.2">
      <c r="A74" s="219"/>
      <c r="B74" s="241"/>
      <c r="C74" s="241"/>
      <c r="D74" s="241"/>
    </row>
    <row r="75" spans="1:4" x14ac:dyDescent="0.2">
      <c r="A75" s="219"/>
      <c r="B75" s="241"/>
      <c r="C75" s="241"/>
      <c r="D75" s="241"/>
    </row>
    <row r="76" spans="1:4" x14ac:dyDescent="0.2">
      <c r="A76" s="206"/>
      <c r="B76" s="188"/>
      <c r="C76" s="188"/>
      <c r="D76" s="188"/>
    </row>
    <row r="77" spans="1:4" x14ac:dyDescent="0.2">
      <c r="A77" s="206"/>
      <c r="B77" s="188"/>
      <c r="C77" s="188"/>
      <c r="D77" s="188"/>
    </row>
    <row r="78" spans="1:4" x14ac:dyDescent="0.2">
      <c r="A78" s="217"/>
      <c r="B78" s="189"/>
      <c r="C78" s="189"/>
      <c r="D78" s="189"/>
    </row>
    <row r="79" spans="1:4" ht="15.75" x14ac:dyDescent="0.25">
      <c r="A79" s="1219" t="s">
        <v>877</v>
      </c>
      <c r="B79" s="1220"/>
      <c r="C79" s="1220"/>
      <c r="D79" s="1221"/>
    </row>
    <row r="80" spans="1:4" x14ac:dyDescent="0.2">
      <c r="A80" s="55" t="s">
        <v>339</v>
      </c>
      <c r="B80" s="47" t="s">
        <v>316</v>
      </c>
      <c r="C80" s="47" t="s">
        <v>449</v>
      </c>
      <c r="D80" s="47" t="s">
        <v>445</v>
      </c>
    </row>
    <row r="81" spans="1:6" x14ac:dyDescent="0.2">
      <c r="A81" s="226"/>
      <c r="B81" s="224"/>
      <c r="C81" s="224"/>
      <c r="D81" s="224"/>
    </row>
    <row r="82" spans="1:6" x14ac:dyDescent="0.2">
      <c r="A82" s="219"/>
      <c r="B82" s="220"/>
      <c r="C82" s="220"/>
      <c r="D82" s="220"/>
    </row>
    <row r="83" spans="1:6" x14ac:dyDescent="0.2">
      <c r="A83" s="219"/>
      <c r="B83" s="220"/>
      <c r="C83" s="220"/>
      <c r="D83" s="220"/>
    </row>
    <row r="84" spans="1:6" x14ac:dyDescent="0.2">
      <c r="A84" s="219"/>
      <c r="B84" s="220"/>
      <c r="C84" s="220"/>
      <c r="D84" s="220"/>
    </row>
    <row r="85" spans="1:6" x14ac:dyDescent="0.2">
      <c r="A85" s="219"/>
      <c r="B85" s="220"/>
      <c r="C85" s="220"/>
      <c r="D85" s="220"/>
    </row>
    <row r="86" spans="1:6" x14ac:dyDescent="0.2">
      <c r="A86" s="219"/>
      <c r="B86" s="220"/>
      <c r="C86" s="220"/>
      <c r="D86" s="220"/>
    </row>
    <row r="87" spans="1:6" x14ac:dyDescent="0.2">
      <c r="A87" s="219"/>
      <c r="B87" s="220"/>
      <c r="C87" s="220"/>
      <c r="D87" s="220"/>
    </row>
    <row r="88" spans="1:6" x14ac:dyDescent="0.2">
      <c r="A88" s="219"/>
      <c r="B88" s="220"/>
      <c r="C88" s="220"/>
      <c r="D88" s="220"/>
    </row>
    <row r="89" spans="1:6" x14ac:dyDescent="0.2">
      <c r="A89" s="206"/>
      <c r="B89" s="188"/>
      <c r="C89" s="188"/>
      <c r="D89" s="188"/>
    </row>
    <row r="90" spans="1:6" x14ac:dyDescent="0.2">
      <c r="A90" s="206"/>
      <c r="B90" s="188"/>
      <c r="C90" s="188"/>
      <c r="D90" s="188"/>
    </row>
    <row r="91" spans="1:6" x14ac:dyDescent="0.2">
      <c r="A91" s="217"/>
      <c r="B91" s="189"/>
      <c r="C91" s="189"/>
      <c r="D91" s="189"/>
    </row>
    <row r="92" spans="1:6" ht="15.75" x14ac:dyDescent="0.25">
      <c r="E92" s="56"/>
    </row>
    <row r="93" spans="1:6" x14ac:dyDescent="0.2">
      <c r="A93" s="1" t="s">
        <v>850</v>
      </c>
    </row>
    <row r="94" spans="1:6" ht="15.75" x14ac:dyDescent="0.25">
      <c r="A94" s="586" t="s">
        <v>339</v>
      </c>
      <c r="B94" s="580" t="s">
        <v>369</v>
      </c>
      <c r="C94" s="580" t="s">
        <v>370</v>
      </c>
      <c r="D94" s="580" t="s">
        <v>371</v>
      </c>
      <c r="E94" s="580" t="s">
        <v>372</v>
      </c>
    </row>
    <row r="95" spans="1:6" ht="15.75" x14ac:dyDescent="0.25">
      <c r="A95" s="578" t="s">
        <v>848</v>
      </c>
      <c r="B95" s="603">
        <f>SUM(B96:B105)</f>
        <v>0</v>
      </c>
      <c r="C95" s="603">
        <f t="shared" ref="C95:E95" si="1">SUM(C96:C105)</f>
        <v>0</v>
      </c>
      <c r="D95" s="603">
        <f t="shared" si="1"/>
        <v>0</v>
      </c>
      <c r="E95" s="603">
        <f t="shared" si="1"/>
        <v>0</v>
      </c>
      <c r="F95" s="579"/>
    </row>
    <row r="96" spans="1:6" x14ac:dyDescent="0.2">
      <c r="A96" s="581" t="str">
        <f>IF($A$4="","",$A$4)</f>
        <v/>
      </c>
      <c r="B96" s="582" t="str">
        <f>IF($A$4="","",($B$4*$C$4)*12)</f>
        <v/>
      </c>
      <c r="C96" s="582" t="str">
        <f>IF($A$4="","",($B$4*$C$4)*12)</f>
        <v/>
      </c>
      <c r="D96" s="582" t="str">
        <f>IF($A$4="","",($B$4*$C$4)*12)</f>
        <v/>
      </c>
      <c r="E96" s="582" t="str">
        <f>IF($A$4="","",($B$4*$C$4)*12)</f>
        <v/>
      </c>
    </row>
    <row r="97" spans="1:5" x14ac:dyDescent="0.2">
      <c r="A97" s="583" t="str">
        <f>IF($A$5="","",$A$5)</f>
        <v/>
      </c>
      <c r="B97" s="18" t="str">
        <f>IF($A$5="","",($B$5*$C$5)*12)</f>
        <v/>
      </c>
      <c r="C97" s="18" t="str">
        <f>IF($A$5="","",($B$5*$C$5)*12)</f>
        <v/>
      </c>
      <c r="D97" s="18" t="str">
        <f>IF($A$5="","",($B$5*$C$5)*12)</f>
        <v/>
      </c>
      <c r="E97" s="18" t="str">
        <f>IF($A$5="","",($B$5*$C$5)*12)</f>
        <v/>
      </c>
    </row>
    <row r="98" spans="1:5" x14ac:dyDescent="0.2">
      <c r="A98" s="583" t="str">
        <f>IF($A$6="","",$A$6)</f>
        <v/>
      </c>
      <c r="B98" s="18" t="str">
        <f>IF($A$6="","",($B$6*$C$6)*12)</f>
        <v/>
      </c>
      <c r="C98" s="18" t="str">
        <f>IF($A$6="","",($B$6*$C$6)*12)</f>
        <v/>
      </c>
      <c r="D98" s="18" t="str">
        <f>IF($A$6="","",($B$6*$C$6)*12)</f>
        <v/>
      </c>
      <c r="E98" s="18" t="str">
        <f>IF($A$6="","",($B$6*$C$6)*12)</f>
        <v/>
      </c>
    </row>
    <row r="99" spans="1:5" x14ac:dyDescent="0.2">
      <c r="A99" s="583" t="str">
        <f>IF($A$7="","",$A$7)</f>
        <v/>
      </c>
      <c r="B99" s="18" t="str">
        <f>IF($A$7="","",($B$7*$C$7)*12)</f>
        <v/>
      </c>
      <c r="C99" s="18" t="str">
        <f>IF($A$7="","",($B$7*$C$7)*12)</f>
        <v/>
      </c>
      <c r="D99" s="18" t="str">
        <f>IF($A$7="","",($B$7*$C$7)*12)</f>
        <v/>
      </c>
      <c r="E99" s="18" t="str">
        <f>IF($A$7="","",($B$7*$C$7)*12)</f>
        <v/>
      </c>
    </row>
    <row r="100" spans="1:5" x14ac:dyDescent="0.2">
      <c r="A100" s="583" t="str">
        <f>IF($A$8="","",$A$8)</f>
        <v/>
      </c>
      <c r="B100" s="18" t="str">
        <f>IF($A$8="","",($B$8*$C$8)*12)</f>
        <v/>
      </c>
      <c r="C100" s="18" t="str">
        <f>IF($A$8="","",($B$8*$C$8)*12)</f>
        <v/>
      </c>
      <c r="D100" s="18" t="str">
        <f>IF($A$8="","",($B$8*$C$8)*12)</f>
        <v/>
      </c>
      <c r="E100" s="18" t="str">
        <f>IF($A$8="","",($B$8*$C$8)*12)</f>
        <v/>
      </c>
    </row>
    <row r="101" spans="1:5" x14ac:dyDescent="0.2">
      <c r="A101" s="583" t="str">
        <f>IF($A$9="","",$A$9)</f>
        <v/>
      </c>
      <c r="B101" s="18" t="str">
        <f>IF($A$9="","",($B$9*$C$9)*12)</f>
        <v/>
      </c>
      <c r="C101" s="18" t="str">
        <f>IF($A$9="","",($B$9*$C$9)*12)</f>
        <v/>
      </c>
      <c r="D101" s="18" t="str">
        <f>IF($A$9="","",($B$9*$C$9)*12)</f>
        <v/>
      </c>
      <c r="E101" s="18" t="str">
        <f>IF($A$9="","",($B$9*$C$9)*12)</f>
        <v/>
      </c>
    </row>
    <row r="102" spans="1:5" x14ac:dyDescent="0.2">
      <c r="A102" s="583" t="str">
        <f>IF($A$10="","",$A$10)</f>
        <v/>
      </c>
      <c r="B102" s="18" t="str">
        <f>IF($A$10="","",($B$10*$C$10)*12)</f>
        <v/>
      </c>
      <c r="C102" s="18" t="str">
        <f>IF($A$10="","",($B$10*$C$10)*12)</f>
        <v/>
      </c>
      <c r="D102" s="18" t="str">
        <f>IF($A$10="","",($B$10*$C$10)*12)</f>
        <v/>
      </c>
      <c r="E102" s="18" t="str">
        <f>IF($A$10="","",($B$10*$C$10)*12)</f>
        <v/>
      </c>
    </row>
    <row r="103" spans="1:5" x14ac:dyDescent="0.2">
      <c r="A103" s="583" t="str">
        <f>IF($A$11="","",$A$11)</f>
        <v/>
      </c>
      <c r="B103" s="18" t="str">
        <f>IF($A$11="","",($B$11*$C$11)*12)</f>
        <v/>
      </c>
      <c r="C103" s="18" t="str">
        <f>IF($A$11="","",($B$11*$C$11)*12)</f>
        <v/>
      </c>
      <c r="D103" s="18" t="str">
        <f>IF($A$11="","",($B$11*$C$11)*12)</f>
        <v/>
      </c>
      <c r="E103" s="18" t="str">
        <f>IF($A$11="","",($B$11*$C$11)*12)</f>
        <v/>
      </c>
    </row>
    <row r="104" spans="1:5" x14ac:dyDescent="0.2">
      <c r="A104" s="583" t="str">
        <f>IF($A$12="","",$A$12)</f>
        <v/>
      </c>
      <c r="B104" s="18" t="str">
        <f>IF($A$12="","",($B$12*$C$12)*12)</f>
        <v/>
      </c>
      <c r="C104" s="18" t="str">
        <f>IF($A$12="","",($B$12*$C$12)*12)</f>
        <v/>
      </c>
      <c r="D104" s="18" t="str">
        <f>IF($A$12="","",($B$12*$C$12)*12)</f>
        <v/>
      </c>
      <c r="E104" s="18" t="str">
        <f>IF($A$12="","",($B$12*$C$12)*12)</f>
        <v/>
      </c>
    </row>
    <row r="105" spans="1:5" x14ac:dyDescent="0.2">
      <c r="A105" s="583" t="str">
        <f>IF($A$13="","",$A$13)</f>
        <v/>
      </c>
      <c r="B105" s="18" t="str">
        <f>IF($A$13="","",($B$13*$C$13)*12)</f>
        <v/>
      </c>
      <c r="C105" s="18" t="str">
        <f>IF($A$13="","",($B$13*$C$13)*12)</f>
        <v/>
      </c>
      <c r="D105" s="18" t="str">
        <f>IF($A$13="","",($B$13*$C$13)*12)</f>
        <v/>
      </c>
      <c r="E105" s="18" t="str">
        <f>IF($A$13="","",($B$13*$C$13)*12)</f>
        <v/>
      </c>
    </row>
    <row r="106" spans="1:5" ht="15.75" x14ac:dyDescent="0.25">
      <c r="A106" s="586" t="s">
        <v>434</v>
      </c>
      <c r="B106" s="589">
        <f>(SUM(B96:B105))*80%</f>
        <v>0</v>
      </c>
      <c r="C106" s="589">
        <f t="shared" ref="C106:E106" si="2">(SUM(C96:C105))*80%</f>
        <v>0</v>
      </c>
      <c r="D106" s="589">
        <f t="shared" si="2"/>
        <v>0</v>
      </c>
      <c r="E106" s="589">
        <f t="shared" si="2"/>
        <v>0</v>
      </c>
    </row>
    <row r="107" spans="1:5" ht="15.75" x14ac:dyDescent="0.25">
      <c r="A107" s="562" t="s">
        <v>435</v>
      </c>
      <c r="B107" s="589">
        <f>SUM($E$16:$E$18)</f>
        <v>0</v>
      </c>
      <c r="C107" s="589">
        <f>SUM($E$16:$E$18)</f>
        <v>0</v>
      </c>
      <c r="D107" s="589">
        <f t="shared" ref="D107" si="3">SUM($E$16:$E$18)</f>
        <v>0</v>
      </c>
      <c r="E107" s="589">
        <f>SUM($E$16:$E$18)</f>
        <v>0</v>
      </c>
    </row>
    <row r="108" spans="1:5" ht="15.75" x14ac:dyDescent="0.25">
      <c r="A108" s="587" t="s">
        <v>849</v>
      </c>
      <c r="B108" s="589">
        <f>SUM($E$21:$E$23)</f>
        <v>0</v>
      </c>
      <c r="C108" s="589">
        <f>SUM($E$21:$E$23)</f>
        <v>0</v>
      </c>
      <c r="D108" s="589">
        <f>SUM($E$21:$E$23)</f>
        <v>0</v>
      </c>
      <c r="E108" s="589">
        <f>SUM($E$21:$E$23)</f>
        <v>0</v>
      </c>
    </row>
    <row r="109" spans="1:5" ht="15.75" x14ac:dyDescent="0.25">
      <c r="A109" s="590" t="s">
        <v>439</v>
      </c>
      <c r="B109" s="604">
        <f>SUM($E$26:$E$28)</f>
        <v>0</v>
      </c>
      <c r="C109" s="604">
        <f>SUM($E$26:$E$28)</f>
        <v>0</v>
      </c>
      <c r="D109" s="604">
        <f>SUM($E$26:$E$28)</f>
        <v>0</v>
      </c>
      <c r="E109" s="604">
        <f>SUM($E$26:$E$28)</f>
        <v>0</v>
      </c>
    </row>
    <row r="110" spans="1:5" ht="15.75" x14ac:dyDescent="0.25">
      <c r="A110" s="602" t="s">
        <v>440</v>
      </c>
      <c r="B110" s="589">
        <f>SUM(B111:B115)</f>
        <v>0</v>
      </c>
      <c r="C110" s="589">
        <f t="shared" ref="C110:E110" si="4">SUM(C111:C115)</f>
        <v>0</v>
      </c>
      <c r="D110" s="589">
        <f t="shared" si="4"/>
        <v>0</v>
      </c>
      <c r="E110" s="589">
        <f t="shared" si="4"/>
        <v>0</v>
      </c>
    </row>
    <row r="111" spans="1:5" x14ac:dyDescent="0.2">
      <c r="A111" s="599" t="str">
        <f>IF(A31="","",A31)</f>
        <v/>
      </c>
      <c r="B111" s="593" t="str">
        <f>IF($A$31="","",$D$31*$C$31)</f>
        <v/>
      </c>
      <c r="C111" s="582" t="str">
        <f>IF($A$31="","",$D$31*$C$31)</f>
        <v/>
      </c>
      <c r="D111" s="593" t="str">
        <f>IF($A$31="","",$D$31*$C$31)</f>
        <v/>
      </c>
      <c r="E111" s="582" t="str">
        <f>IF($A$31="","",$D$31*$C$31)</f>
        <v/>
      </c>
    </row>
    <row r="112" spans="1:5" x14ac:dyDescent="0.2">
      <c r="A112" s="600" t="str">
        <f t="shared" ref="A112:A115" si="5">IF(A32="","",A32)</f>
        <v/>
      </c>
      <c r="B112" s="593" t="str">
        <f>IF($A$32="","",$D$32*$C$32)</f>
        <v/>
      </c>
      <c r="C112" s="598" t="str">
        <f>IF($A$32="","",$D$32*$C$32)</f>
        <v/>
      </c>
      <c r="D112" s="593" t="str">
        <f>IF($A$32="","",$D$32*$C$32)</f>
        <v/>
      </c>
      <c r="E112" s="598" t="str">
        <f>IF($A$32="","",$D$32*$C$32)</f>
        <v/>
      </c>
    </row>
    <row r="113" spans="1:5" x14ac:dyDescent="0.2">
      <c r="A113" s="513" t="str">
        <f t="shared" si="5"/>
        <v/>
      </c>
      <c r="B113" s="593" t="str">
        <f>IF($A$33="","",$D$33*$C$33)</f>
        <v/>
      </c>
      <c r="C113" s="598" t="str">
        <f>IF($A$33="","",$D$33*$C$33)</f>
        <v/>
      </c>
      <c r="D113" s="593" t="str">
        <f>IF($A$33="","",$D$33*$C$33)</f>
        <v/>
      </c>
      <c r="E113" s="598" t="str">
        <f>IF($A$33="","",$D$33*$C$33)</f>
        <v/>
      </c>
    </row>
    <row r="114" spans="1:5" x14ac:dyDescent="0.2">
      <c r="A114" s="513" t="str">
        <f t="shared" si="5"/>
        <v/>
      </c>
      <c r="B114" s="593" t="str">
        <f>IF($A$34="","",$D$34*$C$34)</f>
        <v/>
      </c>
      <c r="C114" s="598" t="str">
        <f>IF($A$34="","",$D$34*$C$34)</f>
        <v/>
      </c>
      <c r="D114" s="593" t="str">
        <f>IF($A$34="","",$D$34*$C$34)</f>
        <v/>
      </c>
      <c r="E114" s="598" t="str">
        <f>IF($A$34="","",$D$34*$C$34)</f>
        <v/>
      </c>
    </row>
    <row r="115" spans="1:5" x14ac:dyDescent="0.2">
      <c r="A115" s="601" t="str">
        <f t="shared" si="5"/>
        <v/>
      </c>
      <c r="B115" s="596" t="str">
        <f>IF($A$35="","",$D$35*$C$35)</f>
        <v/>
      </c>
      <c r="C115" s="585" t="str">
        <f>IF($A$35="","",$D$35*$C$35)</f>
        <v/>
      </c>
      <c r="D115" s="596" t="str">
        <f>IF($A$35="","",$D$35*$C$35)</f>
        <v/>
      </c>
      <c r="E115" s="585" t="str">
        <f>IF($A$35="","",$D$35*$C$35)</f>
        <v/>
      </c>
    </row>
    <row r="116" spans="1:5" ht="15.75" x14ac:dyDescent="0.25">
      <c r="A116" s="591" t="s">
        <v>856</v>
      </c>
      <c r="B116" s="592">
        <f>SUM(B106:B110,B95)</f>
        <v>0</v>
      </c>
      <c r="C116" s="592">
        <f t="shared" ref="C116:E116" si="6">SUM(C106:C110,C95)</f>
        <v>0</v>
      </c>
      <c r="D116" s="592">
        <f t="shared" si="6"/>
        <v>0</v>
      </c>
      <c r="E116" s="592">
        <f t="shared" si="6"/>
        <v>0</v>
      </c>
    </row>
    <row r="117" spans="1:5" ht="15.75" x14ac:dyDescent="0.25">
      <c r="A117"/>
      <c r="B117"/>
      <c r="C117"/>
      <c r="D117"/>
      <c r="E117"/>
    </row>
    <row r="118" spans="1:5" customFormat="1" ht="15.75" x14ac:dyDescent="0.25">
      <c r="A118" s="586" t="s">
        <v>339</v>
      </c>
      <c r="B118" s="580" t="s">
        <v>373</v>
      </c>
      <c r="C118" s="580" t="s">
        <v>374</v>
      </c>
      <c r="D118" s="580" t="s">
        <v>375</v>
      </c>
      <c r="E118" s="580" t="s">
        <v>376</v>
      </c>
    </row>
    <row r="119" spans="1:5" ht="15.75" x14ac:dyDescent="0.25">
      <c r="A119" s="578" t="s">
        <v>848</v>
      </c>
      <c r="B119" s="603">
        <f>SUM(B120:B129)</f>
        <v>0</v>
      </c>
      <c r="C119" s="603">
        <f t="shared" ref="C119" si="7">SUM(C120:C129)</f>
        <v>0</v>
      </c>
      <c r="D119" s="603">
        <f t="shared" ref="D119" si="8">SUM(D120:D129)</f>
        <v>0</v>
      </c>
      <c r="E119" s="603">
        <f t="shared" ref="E119" si="9">SUM(E120:E129)</f>
        <v>0</v>
      </c>
    </row>
    <row r="120" spans="1:5" x14ac:dyDescent="0.2">
      <c r="A120" s="581" t="str">
        <f>IF($A$4="","",$A$4)</f>
        <v/>
      </c>
      <c r="B120" s="582" t="str">
        <f>IF($A$4="","",($B$4*$C$4)*12)</f>
        <v/>
      </c>
      <c r="C120" s="582" t="str">
        <f>IF($A$4="","",($B$4*$C$4)*12)</f>
        <v/>
      </c>
      <c r="D120" s="582" t="str">
        <f>IF($A$4="","",($B$4*$C$4)*12)</f>
        <v/>
      </c>
      <c r="E120" s="582" t="str">
        <f>IF($A$4="","",($B$4*$C$4)*12)</f>
        <v/>
      </c>
    </row>
    <row r="121" spans="1:5" x14ac:dyDescent="0.2">
      <c r="A121" s="583" t="str">
        <f>IF($A$5="","",$A$5)</f>
        <v/>
      </c>
      <c r="B121" s="18" t="str">
        <f>IF($A$5="","",($B$5*$C$5)*12)</f>
        <v/>
      </c>
      <c r="C121" s="18" t="str">
        <f>IF($A$5="","",($B$5*$C$5)*12)</f>
        <v/>
      </c>
      <c r="D121" s="18" t="str">
        <f>IF($A$5="","",($B$5*$C$5)*12)</f>
        <v/>
      </c>
      <c r="E121" s="18" t="str">
        <f>IF($A$5="","",($B$5*$C$5)*12)</f>
        <v/>
      </c>
    </row>
    <row r="122" spans="1:5" x14ac:dyDescent="0.2">
      <c r="A122" s="583" t="str">
        <f>IF($A$6="","",$A$6)</f>
        <v/>
      </c>
      <c r="B122" s="18" t="str">
        <f>IF($A$6="","",($B$6*$C$6)*12)</f>
        <v/>
      </c>
      <c r="C122" s="18" t="str">
        <f>IF($A$6="","",($B$6*$C$6)*12)</f>
        <v/>
      </c>
      <c r="D122" s="18" t="str">
        <f>IF($A$6="","",($B$6*$C$6)*12)</f>
        <v/>
      </c>
      <c r="E122" s="18" t="str">
        <f>IF($A$6="","",($B$6*$C$6)*12)</f>
        <v/>
      </c>
    </row>
    <row r="123" spans="1:5" x14ac:dyDescent="0.2">
      <c r="A123" s="583" t="str">
        <f>IF($A$7="","",$A$7)</f>
        <v/>
      </c>
      <c r="B123" s="18" t="str">
        <f>IF($A$7="","",($B$7*$C$7)*12)</f>
        <v/>
      </c>
      <c r="C123" s="18" t="str">
        <f>IF($A$7="","",($B$7*$C$7)*12)</f>
        <v/>
      </c>
      <c r="D123" s="18" t="str">
        <f>IF($A$7="","",($B$7*$C$7)*12)</f>
        <v/>
      </c>
      <c r="E123" s="18" t="str">
        <f>IF($A$7="","",($B$7*$C$7)*12)</f>
        <v/>
      </c>
    </row>
    <row r="124" spans="1:5" x14ac:dyDescent="0.2">
      <c r="A124" s="583" t="str">
        <f>IF($A$8="","",$A$8)</f>
        <v/>
      </c>
      <c r="B124" s="18" t="str">
        <f>IF($A$8="","",($B$8*$C$8)*12)</f>
        <v/>
      </c>
      <c r="C124" s="18" t="str">
        <f>IF($A$8="","",($B$8*$C$8)*12)</f>
        <v/>
      </c>
      <c r="D124" s="18" t="str">
        <f>IF($A$8="","",($B$8*$C$8)*12)</f>
        <v/>
      </c>
      <c r="E124" s="18" t="str">
        <f>IF($A$8="","",($B$8*$C$8)*12)</f>
        <v/>
      </c>
    </row>
    <row r="125" spans="1:5" x14ac:dyDescent="0.2">
      <c r="A125" s="583" t="str">
        <f>IF($A$9="","",$A$9)</f>
        <v/>
      </c>
      <c r="B125" s="18" t="str">
        <f>IF($A$9="","",($B$9*$C$9)*12)</f>
        <v/>
      </c>
      <c r="C125" s="18" t="str">
        <f>IF($A$9="","",($B$9*$C$9)*12)</f>
        <v/>
      </c>
      <c r="D125" s="18" t="str">
        <f>IF($A$9="","",($B$9*$C$9)*12)</f>
        <v/>
      </c>
      <c r="E125" s="18" t="str">
        <f>IF($A$9="","",($B$9*$C$9)*12)</f>
        <v/>
      </c>
    </row>
    <row r="126" spans="1:5" x14ac:dyDescent="0.2">
      <c r="A126" s="583" t="str">
        <f>IF($A$10="","",$A$10)</f>
        <v/>
      </c>
      <c r="B126" s="18" t="str">
        <f>IF($A$10="","",($B$10*$C$10)*12)</f>
        <v/>
      </c>
      <c r="C126" s="18" t="str">
        <f>IF($A$10="","",($B$10*$C$10)*12)</f>
        <v/>
      </c>
      <c r="D126" s="18" t="str">
        <f>IF($A$10="","",($B$10*$C$10)*12)</f>
        <v/>
      </c>
      <c r="E126" s="18" t="str">
        <f>IF($A$10="","",($B$10*$C$10)*12)</f>
        <v/>
      </c>
    </row>
    <row r="127" spans="1:5" x14ac:dyDescent="0.2">
      <c r="A127" s="583" t="str">
        <f>IF($A$11="","",$A$11)</f>
        <v/>
      </c>
      <c r="B127" s="18" t="str">
        <f>IF($A$11="","",($B$11*$C$11)*12)</f>
        <v/>
      </c>
      <c r="C127" s="18" t="str">
        <f>IF($A$11="","",($B$11*$C$11)*12)</f>
        <v/>
      </c>
      <c r="D127" s="18" t="str">
        <f>IF($A$11="","",($B$11*$C$11)*12)</f>
        <v/>
      </c>
      <c r="E127" s="18" t="str">
        <f>IF($A$11="","",($B$11*$C$11)*12)</f>
        <v/>
      </c>
    </row>
    <row r="128" spans="1:5" x14ac:dyDescent="0.2">
      <c r="A128" s="583" t="str">
        <f>IF($A$12="","",$A$12)</f>
        <v/>
      </c>
      <c r="B128" s="18" t="str">
        <f>IF($A$12="","",($B$12*$C$12)*12)</f>
        <v/>
      </c>
      <c r="C128" s="18" t="str">
        <f>IF($A$12="","",($B$12*$C$12)*12)</f>
        <v/>
      </c>
      <c r="D128" s="18" t="str">
        <f>IF($A$12="","",($B$12*$C$12)*12)</f>
        <v/>
      </c>
      <c r="E128" s="18" t="str">
        <f>IF($A$12="","",($B$12*$C$12)*12)</f>
        <v/>
      </c>
    </row>
    <row r="129" spans="1:5" x14ac:dyDescent="0.2">
      <c r="A129" s="583" t="str">
        <f>IF($A$13="","",$A$13)</f>
        <v/>
      </c>
      <c r="B129" s="18" t="str">
        <f>IF($A$13="","",($B$13*$C$13)*12)</f>
        <v/>
      </c>
      <c r="C129" s="18" t="str">
        <f>IF($A$13="","",($B$13*$C$13)*12)</f>
        <v/>
      </c>
      <c r="D129" s="18" t="str">
        <f>IF($A$13="","",($B$13*$C$13)*12)</f>
        <v/>
      </c>
      <c r="E129" s="18" t="str">
        <f>IF($A$13="","",($B$13*$C$13)*12)</f>
        <v/>
      </c>
    </row>
    <row r="130" spans="1:5" ht="15.75" x14ac:dyDescent="0.25">
      <c r="A130" s="586" t="s">
        <v>434</v>
      </c>
      <c r="B130" s="589">
        <f>(SUM(B120:B129))*80%</f>
        <v>0</v>
      </c>
      <c r="C130" s="589">
        <f t="shared" ref="C130" si="10">(SUM(C120:C129))*80%</f>
        <v>0</v>
      </c>
      <c r="D130" s="589">
        <f t="shared" ref="D130" si="11">(SUM(D120:D129))*80%</f>
        <v>0</v>
      </c>
      <c r="E130" s="589">
        <f t="shared" ref="E130" si="12">(SUM(E120:E129))*80%</f>
        <v>0</v>
      </c>
    </row>
    <row r="131" spans="1:5" ht="15.75" x14ac:dyDescent="0.25">
      <c r="A131" s="562" t="s">
        <v>435</v>
      </c>
      <c r="B131" s="589">
        <f>SUM($E$16:$E$18)</f>
        <v>0</v>
      </c>
      <c r="C131" s="589">
        <f>SUM($E$16:$E$18)</f>
        <v>0</v>
      </c>
      <c r="D131" s="589">
        <f>SUM($E$16:$E$18)</f>
        <v>0</v>
      </c>
      <c r="E131" s="589">
        <f>SUM($E$16:$E$18)</f>
        <v>0</v>
      </c>
    </row>
    <row r="132" spans="1:5" ht="15.75" x14ac:dyDescent="0.25">
      <c r="A132" s="587" t="s">
        <v>849</v>
      </c>
      <c r="B132" s="589">
        <f>SUM($E$21:$E$23)</f>
        <v>0</v>
      </c>
      <c r="C132" s="589">
        <f>SUM($E$21:$E$23)</f>
        <v>0</v>
      </c>
      <c r="D132" s="589">
        <f>SUM($E$21:$E$23)</f>
        <v>0</v>
      </c>
      <c r="E132" s="589">
        <f>SUM($E$21:$E$23)</f>
        <v>0</v>
      </c>
    </row>
    <row r="133" spans="1:5" ht="15.75" x14ac:dyDescent="0.25">
      <c r="A133" s="590" t="s">
        <v>439</v>
      </c>
      <c r="B133" s="604">
        <f>SUM($E$26:$E$28)</f>
        <v>0</v>
      </c>
      <c r="C133" s="604">
        <f>SUM($E$26:$E$28)</f>
        <v>0</v>
      </c>
      <c r="D133" s="604">
        <f>SUM($E$26:$E$28)</f>
        <v>0</v>
      </c>
      <c r="E133" s="604">
        <f>SUM($E$26:$E$28)</f>
        <v>0</v>
      </c>
    </row>
    <row r="134" spans="1:5" ht="15.75" x14ac:dyDescent="0.25">
      <c r="A134" s="602" t="s">
        <v>440</v>
      </c>
      <c r="B134" s="589">
        <f>SUM(B135:B139)</f>
        <v>0</v>
      </c>
      <c r="C134" s="589">
        <f t="shared" ref="C134" si="13">SUM(C135:C139)</f>
        <v>0</v>
      </c>
      <c r="D134" s="589">
        <f t="shared" ref="D134" si="14">SUM(D135:D139)</f>
        <v>0</v>
      </c>
      <c r="E134" s="589">
        <f t="shared" ref="E134" si="15">SUM(E135:E139)</f>
        <v>0</v>
      </c>
    </row>
    <row r="135" spans="1:5" x14ac:dyDescent="0.2">
      <c r="A135" s="599" t="str">
        <f>IF($A$31="","",$A$31)</f>
        <v/>
      </c>
      <c r="B135" s="593" t="str">
        <f>IF($A$31="","",$D$31*$C$31)</f>
        <v/>
      </c>
      <c r="C135" s="582" t="str">
        <f>IF($A$31="","",$D$31*$C$31)</f>
        <v/>
      </c>
      <c r="D135" s="593" t="str">
        <f>IF($A$31="","",$D$31*$C$31)</f>
        <v/>
      </c>
      <c r="E135" s="582" t="str">
        <f>IF($A$31="","",$D$31*$C$31)</f>
        <v/>
      </c>
    </row>
    <row r="136" spans="1:5" x14ac:dyDescent="0.2">
      <c r="A136" s="600" t="str">
        <f>IF($A$32="","",$A$32)</f>
        <v/>
      </c>
      <c r="B136" s="593" t="str">
        <f>IF($A$32="","",$D$32*$C$32)</f>
        <v/>
      </c>
      <c r="C136" s="598" t="str">
        <f>IF($A$32="","",$D$32*$C$32)</f>
        <v/>
      </c>
      <c r="D136" s="593" t="str">
        <f>IF($A$32="","",$D$32*$C$32)</f>
        <v/>
      </c>
      <c r="E136" s="598" t="str">
        <f>IF($A$32="","",$D$32*$C$32)</f>
        <v/>
      </c>
    </row>
    <row r="137" spans="1:5" x14ac:dyDescent="0.2">
      <c r="A137" s="513" t="str">
        <f>IF($A$33="","",$A$33)</f>
        <v/>
      </c>
      <c r="B137" s="593" t="str">
        <f>IF($A$33="","",$D$33*$C$33)</f>
        <v/>
      </c>
      <c r="C137" s="598" t="str">
        <f>IF($A$33="","",$D$33*$C$33)</f>
        <v/>
      </c>
      <c r="D137" s="593" t="str">
        <f>IF($A$33="","",$D$33*$C$33)</f>
        <v/>
      </c>
      <c r="E137" s="598" t="str">
        <f>IF($A$33="","",$D$33*$C$33)</f>
        <v/>
      </c>
    </row>
    <row r="138" spans="1:5" x14ac:dyDescent="0.2">
      <c r="A138" s="513" t="str">
        <f>IF($A$34="","",$A$34)</f>
        <v/>
      </c>
      <c r="B138" s="593" t="str">
        <f>IF($A$34="","",$D$34*$C$34)</f>
        <v/>
      </c>
      <c r="C138" s="598" t="str">
        <f>IF($A$34="","",$D$34*$C$34)</f>
        <v/>
      </c>
      <c r="D138" s="593" t="str">
        <f>IF($A$34="","",$D$34*$C$34)</f>
        <v/>
      </c>
      <c r="E138" s="598" t="str">
        <f>IF($A$34="","",$D$34*$C$34)</f>
        <v/>
      </c>
    </row>
    <row r="139" spans="1:5" x14ac:dyDescent="0.2">
      <c r="A139" s="601" t="str">
        <f>IF($A$35="","",$A$35)</f>
        <v/>
      </c>
      <c r="B139" s="596" t="str">
        <f>IF($A$35="","",$D$35*$C$35)</f>
        <v/>
      </c>
      <c r="C139" s="585" t="str">
        <f>IF($A$35="","",$D$35*$C$35)</f>
        <v/>
      </c>
      <c r="D139" s="596" t="str">
        <f>IF($A$35="","",$D$35*$C$35)</f>
        <v/>
      </c>
      <c r="E139" s="585" t="str">
        <f>IF($A$35="","",$D$35*$C$35)</f>
        <v/>
      </c>
    </row>
    <row r="140" spans="1:5" ht="15.75" x14ac:dyDescent="0.25">
      <c r="A140" s="591" t="s">
        <v>856</v>
      </c>
      <c r="B140" s="592">
        <f>SUM(B130:B134,B119)</f>
        <v>0</v>
      </c>
      <c r="C140" s="592">
        <f t="shared" ref="C140:E140" si="16">SUM(C130:C134,C119)</f>
        <v>0</v>
      </c>
      <c r="D140" s="592">
        <f t="shared" si="16"/>
        <v>0</v>
      </c>
      <c r="E140" s="592">
        <f t="shared" si="16"/>
        <v>0</v>
      </c>
    </row>
    <row r="141" spans="1:5" ht="15.75" x14ac:dyDescent="0.25">
      <c r="A141"/>
      <c r="B141"/>
      <c r="C141"/>
      <c r="D141"/>
      <c r="E141"/>
    </row>
    <row r="142" spans="1:5" ht="15.75" x14ac:dyDescent="0.25">
      <c r="A142" s="586" t="s">
        <v>339</v>
      </c>
      <c r="B142" s="580" t="s">
        <v>377</v>
      </c>
      <c r="C142" s="580" t="s">
        <v>378</v>
      </c>
      <c r="D142" s="580" t="s">
        <v>379</v>
      </c>
      <c r="E142" s="580" t="s">
        <v>380</v>
      </c>
    </row>
    <row r="143" spans="1:5" ht="15.75" x14ac:dyDescent="0.25">
      <c r="A143" s="578" t="s">
        <v>848</v>
      </c>
      <c r="B143" s="603">
        <f>SUM(B144:B153)</f>
        <v>0</v>
      </c>
      <c r="C143" s="603">
        <f t="shared" ref="C143" si="17">SUM(C144:C153)</f>
        <v>0</v>
      </c>
      <c r="D143" s="603">
        <f t="shared" ref="D143" si="18">SUM(D144:D153)</f>
        <v>0</v>
      </c>
      <c r="E143" s="603">
        <f t="shared" ref="E143" si="19">SUM(E144:E153)</f>
        <v>0</v>
      </c>
    </row>
    <row r="144" spans="1:5" x14ac:dyDescent="0.2">
      <c r="A144" s="581" t="str">
        <f>IF($A$4="","",$A$4)</f>
        <v/>
      </c>
      <c r="B144" s="582" t="str">
        <f>IF($A$4="","",($B$4*$C$4)*12)</f>
        <v/>
      </c>
      <c r="C144" s="582" t="str">
        <f>IF($A$4="","",($B$4*$C$4)*12)</f>
        <v/>
      </c>
      <c r="D144" s="582" t="str">
        <f>IF($A$4="","",($B$4*$C$4)*12)</f>
        <v/>
      </c>
      <c r="E144" s="582" t="str">
        <f>IF($A$4="","",($B$4*$C$4)*12)</f>
        <v/>
      </c>
    </row>
    <row r="145" spans="1:5" x14ac:dyDescent="0.2">
      <c r="A145" s="583" t="str">
        <f>IF($A$5="","",$A$5)</f>
        <v/>
      </c>
      <c r="B145" s="18" t="str">
        <f>IF($A$5="","",($B$5*$C$5)*12)</f>
        <v/>
      </c>
      <c r="C145" s="18" t="str">
        <f>IF($A$5="","",($B$5*$C$5)*12)</f>
        <v/>
      </c>
      <c r="D145" s="18" t="str">
        <f>IF($A$5="","",($B$5*$C$5)*12)</f>
        <v/>
      </c>
      <c r="E145" s="18" t="str">
        <f>IF($A$5="","",($B$5*$C$5)*12)</f>
        <v/>
      </c>
    </row>
    <row r="146" spans="1:5" x14ac:dyDescent="0.2">
      <c r="A146" s="583" t="str">
        <f>IF($A$6="","",$A$6)</f>
        <v/>
      </c>
      <c r="B146" s="18" t="str">
        <f>IF($A$6="","",($B$6*$C$6)*12)</f>
        <v/>
      </c>
      <c r="C146" s="18" t="str">
        <f>IF($A$6="","",($B$6*$C$6)*12)</f>
        <v/>
      </c>
      <c r="D146" s="18" t="str">
        <f>IF($A$6="","",($B$6*$C$6)*12)</f>
        <v/>
      </c>
      <c r="E146" s="18" t="str">
        <f>IF($A$6="","",($B$6*$C$6)*12)</f>
        <v/>
      </c>
    </row>
    <row r="147" spans="1:5" x14ac:dyDescent="0.2">
      <c r="A147" s="583" t="str">
        <f>IF($A$7="","",$A$7)</f>
        <v/>
      </c>
      <c r="B147" s="18" t="str">
        <f>IF($A$7="","",($B$7*$C$7)*12)</f>
        <v/>
      </c>
      <c r="C147" s="18" t="str">
        <f>IF($A$7="","",($B$7*$C$7)*12)</f>
        <v/>
      </c>
      <c r="D147" s="18" t="str">
        <f>IF($A$7="","",($B$7*$C$7)*12)</f>
        <v/>
      </c>
      <c r="E147" s="18" t="str">
        <f>IF($A$7="","",($B$7*$C$7)*12)</f>
        <v/>
      </c>
    </row>
    <row r="148" spans="1:5" x14ac:dyDescent="0.2">
      <c r="A148" s="583" t="str">
        <f>IF($A$8="","",$A$8)</f>
        <v/>
      </c>
      <c r="B148" s="18" t="str">
        <f>IF($A$8="","",($B$8*$C$8)*12)</f>
        <v/>
      </c>
      <c r="C148" s="18" t="str">
        <f>IF($A$8="","",($B$8*$C$8)*12)</f>
        <v/>
      </c>
      <c r="D148" s="18" t="str">
        <f>IF($A$8="","",($B$8*$C$8)*12)</f>
        <v/>
      </c>
      <c r="E148" s="18" t="str">
        <f>IF($A$8="","",($B$8*$C$8)*12)</f>
        <v/>
      </c>
    </row>
    <row r="149" spans="1:5" x14ac:dyDescent="0.2">
      <c r="A149" s="583" t="str">
        <f>IF($A$9="","",$A$9)</f>
        <v/>
      </c>
      <c r="B149" s="18" t="str">
        <f>IF($A$9="","",($B$9*$C$9)*12)</f>
        <v/>
      </c>
      <c r="C149" s="18" t="str">
        <f>IF($A$9="","",($B$9*$C$9)*12)</f>
        <v/>
      </c>
      <c r="D149" s="18" t="str">
        <f>IF($A$9="","",($B$9*$C$9)*12)</f>
        <v/>
      </c>
      <c r="E149" s="18" t="str">
        <f>IF($A$9="","",($B$9*$C$9)*12)</f>
        <v/>
      </c>
    </row>
    <row r="150" spans="1:5" x14ac:dyDescent="0.2">
      <c r="A150" s="583" t="str">
        <f>IF($A$10="","",$A$10)</f>
        <v/>
      </c>
      <c r="B150" s="18" t="str">
        <f>IF($A$10="","",($B$10*$C$10)*12)</f>
        <v/>
      </c>
      <c r="C150" s="18" t="str">
        <f>IF($A$10="","",($B$10*$C$10)*12)</f>
        <v/>
      </c>
      <c r="D150" s="18" t="str">
        <f>IF($A$10="","",($B$10*$C$10)*12)</f>
        <v/>
      </c>
      <c r="E150" s="18" t="str">
        <f>IF($A$10="","",($B$10*$C$10)*12)</f>
        <v/>
      </c>
    </row>
    <row r="151" spans="1:5" x14ac:dyDescent="0.2">
      <c r="A151" s="583" t="str">
        <f>IF($A$11="","",$A$11)</f>
        <v/>
      </c>
      <c r="B151" s="18" t="str">
        <f>IF($A$11="","",($B$11*$C$11)*12)</f>
        <v/>
      </c>
      <c r="C151" s="18" t="str">
        <f>IF($A$11="","",($B$11*$C$11)*12)</f>
        <v/>
      </c>
      <c r="D151" s="18" t="str">
        <f>IF($A$11="","",($B$11*$C$11)*12)</f>
        <v/>
      </c>
      <c r="E151" s="18" t="str">
        <f>IF($A$11="","",($B$11*$C$11)*12)</f>
        <v/>
      </c>
    </row>
    <row r="152" spans="1:5" x14ac:dyDescent="0.2">
      <c r="A152" s="583" t="str">
        <f>IF($A$12="","",$A$12)</f>
        <v/>
      </c>
      <c r="B152" s="18" t="str">
        <f>IF($A$12="","",($B$12*$C$12)*12)</f>
        <v/>
      </c>
      <c r="C152" s="18" t="str">
        <f>IF($A$12="","",($B$12*$C$12)*12)</f>
        <v/>
      </c>
      <c r="D152" s="18" t="str">
        <f>IF($A$12="","",($B$12*$C$12)*12)</f>
        <v/>
      </c>
      <c r="E152" s="18" t="str">
        <f>IF($A$12="","",($B$12*$C$12)*12)</f>
        <v/>
      </c>
    </row>
    <row r="153" spans="1:5" x14ac:dyDescent="0.2">
      <c r="A153" s="583" t="str">
        <f>IF($A$13="","",$A$13)</f>
        <v/>
      </c>
      <c r="B153" s="18" t="str">
        <f>IF($A$13="","",($B$13*$C$13)*12)</f>
        <v/>
      </c>
      <c r="C153" s="18" t="str">
        <f>IF($A$13="","",($B$13*$C$13)*12)</f>
        <v/>
      </c>
      <c r="D153" s="18" t="str">
        <f>IF($A$13="","",($B$13*$C$13)*12)</f>
        <v/>
      </c>
      <c r="E153" s="18" t="str">
        <f>IF($A$13="","",($B$13*$C$13)*12)</f>
        <v/>
      </c>
    </row>
    <row r="154" spans="1:5" ht="15.75" x14ac:dyDescent="0.25">
      <c r="A154" s="586" t="s">
        <v>434</v>
      </c>
      <c r="B154" s="589">
        <f>(SUM(B144:B153))*80%</f>
        <v>0</v>
      </c>
      <c r="C154" s="589">
        <f t="shared" ref="C154" si="20">(SUM(C144:C153))*80%</f>
        <v>0</v>
      </c>
      <c r="D154" s="589">
        <f t="shared" ref="D154" si="21">(SUM(D144:D153))*80%</f>
        <v>0</v>
      </c>
      <c r="E154" s="589">
        <f t="shared" ref="E154" si="22">(SUM(E144:E153))*80%</f>
        <v>0</v>
      </c>
    </row>
    <row r="155" spans="1:5" ht="15.75" x14ac:dyDescent="0.25">
      <c r="A155" s="562" t="s">
        <v>435</v>
      </c>
      <c r="B155" s="589">
        <f>SUM($E$16:$E$18)</f>
        <v>0</v>
      </c>
      <c r="C155" s="589">
        <f>SUM($E$16:$E$18)</f>
        <v>0</v>
      </c>
      <c r="D155" s="589">
        <f>SUM($E$16:$E$18)</f>
        <v>0</v>
      </c>
      <c r="E155" s="589">
        <f>SUM($E$16:$E$18)</f>
        <v>0</v>
      </c>
    </row>
    <row r="156" spans="1:5" ht="15.75" x14ac:dyDescent="0.25">
      <c r="A156" s="587" t="s">
        <v>849</v>
      </c>
      <c r="B156" s="589">
        <f>SUM($E$21:$E$23)</f>
        <v>0</v>
      </c>
      <c r="C156" s="589">
        <f>SUM($E$21:$E$23)</f>
        <v>0</v>
      </c>
      <c r="D156" s="589">
        <f>SUM($E$21:$E$23)</f>
        <v>0</v>
      </c>
      <c r="E156" s="589">
        <f>SUM($E$21:$E$23)</f>
        <v>0</v>
      </c>
    </row>
    <row r="157" spans="1:5" ht="15.75" x14ac:dyDescent="0.25">
      <c r="A157" s="590" t="s">
        <v>439</v>
      </c>
      <c r="B157" s="604">
        <f>SUM($E$26:$E$28)</f>
        <v>0</v>
      </c>
      <c r="C157" s="604">
        <f>SUM($E$26:$E$28)</f>
        <v>0</v>
      </c>
      <c r="D157" s="604">
        <f>SUM($E$26:$E$28)</f>
        <v>0</v>
      </c>
      <c r="E157" s="604">
        <f>SUM($E$26:$E$28)</f>
        <v>0</v>
      </c>
    </row>
    <row r="158" spans="1:5" ht="15.75" x14ac:dyDescent="0.25">
      <c r="A158" s="602" t="s">
        <v>440</v>
      </c>
      <c r="B158" s="589">
        <f>SUM(B159:B163)</f>
        <v>0</v>
      </c>
      <c r="C158" s="589">
        <f t="shared" ref="C158" si="23">SUM(C159:C163)</f>
        <v>0</v>
      </c>
      <c r="D158" s="589">
        <f t="shared" ref="D158" si="24">SUM(D159:D163)</f>
        <v>0</v>
      </c>
      <c r="E158" s="589">
        <f t="shared" ref="E158" si="25">SUM(E159:E163)</f>
        <v>0</v>
      </c>
    </row>
    <row r="159" spans="1:5" x14ac:dyDescent="0.2">
      <c r="A159" s="599" t="str">
        <f>IF($A$31="","",$A$31)</f>
        <v/>
      </c>
      <c r="B159" s="593" t="str">
        <f>IF($A$31="","",$D$31*$C$31)</f>
        <v/>
      </c>
      <c r="C159" s="582" t="str">
        <f>IF($A$31="","",$D$31*$C$31)</f>
        <v/>
      </c>
      <c r="D159" s="593" t="str">
        <f>IF($A$31="","",$D$31*$C$31)</f>
        <v/>
      </c>
      <c r="E159" s="582" t="str">
        <f>IF($A$31="","",$D$31*$C$31)</f>
        <v/>
      </c>
    </row>
    <row r="160" spans="1:5" x14ac:dyDescent="0.2">
      <c r="A160" s="600" t="str">
        <f>IF($A$32="","",$A$32)</f>
        <v/>
      </c>
      <c r="B160" s="593" t="str">
        <f>IF($A$32="","",$D$32*$C$32)</f>
        <v/>
      </c>
      <c r="C160" s="598" t="str">
        <f>IF($A$32="","",$D$32*$C$32)</f>
        <v/>
      </c>
      <c r="D160" s="593" t="str">
        <f>IF($A$32="","",$D$32*$C$32)</f>
        <v/>
      </c>
      <c r="E160" s="598" t="str">
        <f>IF($A$32="","",$D$32*$C$32)</f>
        <v/>
      </c>
    </row>
    <row r="161" spans="1:5" x14ac:dyDescent="0.2">
      <c r="A161" s="513" t="str">
        <f>IF($A$33="","",$A$33)</f>
        <v/>
      </c>
      <c r="B161" s="593" t="str">
        <f>IF($A$33="","",$D$33*$C$33)</f>
        <v/>
      </c>
      <c r="C161" s="598" t="str">
        <f>IF($A$33="","",$D$33*$C$33)</f>
        <v/>
      </c>
      <c r="D161" s="593" t="str">
        <f>IF($A$33="","",$D$33*$C$33)</f>
        <v/>
      </c>
      <c r="E161" s="598" t="str">
        <f>IF($A$33="","",$D$33*$C$33)</f>
        <v/>
      </c>
    </row>
    <row r="162" spans="1:5" x14ac:dyDescent="0.2">
      <c r="A162" s="513" t="str">
        <f>IF($A$34="","",$A$34)</f>
        <v/>
      </c>
      <c r="B162" s="593" t="str">
        <f>IF($A$34="","",$D$34*$C$34)</f>
        <v/>
      </c>
      <c r="C162" s="598" t="str">
        <f>IF($A$34="","",$D$34*$C$34)</f>
        <v/>
      </c>
      <c r="D162" s="593" t="str">
        <f>IF($A$34="","",$D$34*$C$34)</f>
        <v/>
      </c>
      <c r="E162" s="598" t="str">
        <f>IF($A$34="","",$D$34*$C$34)</f>
        <v/>
      </c>
    </row>
    <row r="163" spans="1:5" x14ac:dyDescent="0.2">
      <c r="A163" s="601" t="str">
        <f>IF($A$35="","",$A$35)</f>
        <v/>
      </c>
      <c r="B163" s="596" t="str">
        <f>IF($A$35="","",$D$35*$C$35)</f>
        <v/>
      </c>
      <c r="C163" s="585" t="str">
        <f>IF($A$35="","",$D$35*$C$35)</f>
        <v/>
      </c>
      <c r="D163" s="596" t="str">
        <f>IF($A$35="","",$D$35*$C$35)</f>
        <v/>
      </c>
      <c r="E163" s="585" t="str">
        <f>IF($A$35="","",$D$35*$C$35)</f>
        <v/>
      </c>
    </row>
    <row r="164" spans="1:5" ht="15.75" x14ac:dyDescent="0.25">
      <c r="A164" s="591" t="s">
        <v>853</v>
      </c>
      <c r="B164" s="592">
        <f>SUM(B154:B158,B143)</f>
        <v>0</v>
      </c>
      <c r="C164" s="592">
        <f t="shared" ref="C164:E164" si="26">SUM(C154:C158,C143)</f>
        <v>0</v>
      </c>
      <c r="D164" s="592">
        <f t="shared" si="26"/>
        <v>0</v>
      </c>
      <c r="E164" s="592">
        <f t="shared" si="26"/>
        <v>0</v>
      </c>
    </row>
    <row r="166" spans="1:5" x14ac:dyDescent="0.2">
      <c r="A166" s="1" t="s">
        <v>851</v>
      </c>
    </row>
    <row r="167" spans="1:5" ht="15.75" x14ac:dyDescent="0.25">
      <c r="A167" s="586" t="s">
        <v>339</v>
      </c>
      <c r="B167" s="580" t="s">
        <v>369</v>
      </c>
      <c r="C167" s="580" t="s">
        <v>370</v>
      </c>
      <c r="D167" s="580" t="s">
        <v>371</v>
      </c>
      <c r="E167" s="580" t="s">
        <v>372</v>
      </c>
    </row>
    <row r="168" spans="1:5" ht="15.75" x14ac:dyDescent="0.25">
      <c r="A168" s="578" t="s">
        <v>700</v>
      </c>
      <c r="B168" s="603">
        <f>SUM(B169:B180)</f>
        <v>0</v>
      </c>
      <c r="C168" s="603">
        <f t="shared" ref="C168:E168" si="27">SUM(C169:C180)</f>
        <v>0</v>
      </c>
      <c r="D168" s="603">
        <f t="shared" si="27"/>
        <v>0</v>
      </c>
      <c r="E168" s="603">
        <f t="shared" si="27"/>
        <v>0</v>
      </c>
    </row>
    <row r="169" spans="1:5" x14ac:dyDescent="0.2">
      <c r="A169" s="581" t="str">
        <f>IF($A$41="","",$A$41)</f>
        <v/>
      </c>
      <c r="B169" s="582" t="str">
        <f>IF(A169="","",C41*('Evolução do Rebanho'!$H$14+'Evolução do Rebanho'!$H$99)*365*Custos!D41)</f>
        <v/>
      </c>
      <c r="C169" s="582" t="str">
        <f>IF(A169="","",$C$41*('Evolução do Rebanho'!$P$14+'Evolução do Rebanho'!$P$99)*365*Custos!$D$41)</f>
        <v/>
      </c>
      <c r="D169" s="582" t="str">
        <f>IF(A169="","",$C41*('Evolução do Rebanho'!$H$28+'Evolução do Rebanho'!$H$113)*365*Custos!$D41)</f>
        <v/>
      </c>
      <c r="E169" s="582" t="str">
        <f>IF(A169="","",$C41*('Evolução do Rebanho'!$P$28+'Evolução do Rebanho'!$P$113)*365*Custos!$D41)</f>
        <v/>
      </c>
    </row>
    <row r="170" spans="1:5" x14ac:dyDescent="0.2">
      <c r="A170" s="583" t="str">
        <f>IF($A$42="","",$A$42)</f>
        <v/>
      </c>
      <c r="B170" s="598" t="str">
        <f>IF(A170="","",C42*('Evolução do Rebanho'!$H$14+'Evolução do Rebanho'!$H$99)*365*Custos!D42)</f>
        <v/>
      </c>
      <c r="C170" s="593" t="str">
        <f>IF(A170="","",C42*('Evolução do Rebanho'!$P$14+'Evolução do Rebanho'!$P$99)*365*Custos!D42)</f>
        <v/>
      </c>
      <c r="D170" s="598" t="str">
        <f>IF(A170="","",$C42*('Evolução do Rebanho'!$H$28+'Evolução do Rebanho'!$H$113)*365*Custos!$D42)</f>
        <v/>
      </c>
      <c r="E170" s="595" t="str">
        <f>IF(A170="","",$C42*('Evolução do Rebanho'!$P$28+'Evolução do Rebanho'!$P$113)*365*Custos!$D42)</f>
        <v/>
      </c>
    </row>
    <row r="171" spans="1:5" x14ac:dyDescent="0.2">
      <c r="A171" s="583" t="str">
        <f>IF($A$43="","",$A$43)</f>
        <v/>
      </c>
      <c r="B171" s="598" t="str">
        <f>IF(A171="","",C43*('Evolução do Rebanho'!$H$14+'Evolução do Rebanho'!$H$99)*365*Custos!D43)</f>
        <v/>
      </c>
      <c r="C171" s="593" t="str">
        <f>IF(A171="","",C43*('Evolução do Rebanho'!$P$14+'Evolução do Rebanho'!$P$99)*365*Custos!D43)</f>
        <v/>
      </c>
      <c r="D171" s="598" t="str">
        <f>IF(A171="","",$C43*('Evolução do Rebanho'!$H$28+'Evolução do Rebanho'!$H$113)*365*Custos!$D43)</f>
        <v/>
      </c>
      <c r="E171" s="595" t="str">
        <f>IF(A171="","",$C43*('Evolução do Rebanho'!$P$28+'Evolução do Rebanho'!$P$113)*365*Custos!$D43)</f>
        <v/>
      </c>
    </row>
    <row r="172" spans="1:5" x14ac:dyDescent="0.2">
      <c r="A172" s="583" t="str">
        <f>IF($A$44="","",$A$44)</f>
        <v/>
      </c>
      <c r="B172" s="598" t="str">
        <f>IF(A172="","",C44*('Evolução do Rebanho'!$H$14+'Evolução do Rebanho'!$H$99)*365*Custos!D44)</f>
        <v/>
      </c>
      <c r="C172" s="593" t="str">
        <f>IF(A172="","",C44*('Evolução do Rebanho'!$P$14+'Evolução do Rebanho'!$P$99)*365*Custos!D44)</f>
        <v/>
      </c>
      <c r="D172" s="598" t="str">
        <f>IF(A172="","",$C44*('Evolução do Rebanho'!$H$28+'Evolução do Rebanho'!$H$113)*365*Custos!$D44)</f>
        <v/>
      </c>
      <c r="E172" s="595" t="str">
        <f>IF(A172="","",$C44*('Evolução do Rebanho'!$P$28+'Evolução do Rebanho'!$P$113)*365*Custos!$D44)</f>
        <v/>
      </c>
    </row>
    <row r="173" spans="1:5" x14ac:dyDescent="0.2">
      <c r="A173" s="583" t="str">
        <f>IF($A$45="","",$A$45)</f>
        <v/>
      </c>
      <c r="B173" s="598" t="str">
        <f>IF(A173="","",C45*('Evolução do Rebanho'!$H$14+'Evolução do Rebanho'!$H$99)*365*Custos!D45)</f>
        <v/>
      </c>
      <c r="C173" s="593" t="str">
        <f>IF(A173="","",C45*('Evolução do Rebanho'!$P$14+'Evolução do Rebanho'!$P$99)*365*Custos!D45)</f>
        <v/>
      </c>
      <c r="D173" s="598" t="str">
        <f>IF(A173="","",$C45*('Evolução do Rebanho'!$H$28+'Evolução do Rebanho'!$H$113)*365*Custos!$D45)</f>
        <v/>
      </c>
      <c r="E173" s="595" t="str">
        <f>IF(A173="","",$C45*('Evolução do Rebanho'!$P$28+'Evolução do Rebanho'!$P$113)*365*Custos!$D45)</f>
        <v/>
      </c>
    </row>
    <row r="174" spans="1:5" x14ac:dyDescent="0.2">
      <c r="A174" s="583" t="str">
        <f>IF($A$46="","",$A$46)</f>
        <v/>
      </c>
      <c r="B174" s="598" t="str">
        <f>IF(A174="","",C46*('Evolução do Rebanho'!$H$14+'Evolução do Rebanho'!$H$99)*365*Custos!D46)</f>
        <v/>
      </c>
      <c r="C174" s="593" t="str">
        <f>IF(A174="","",C46*('Evolução do Rebanho'!$P$14+'Evolução do Rebanho'!$P$99)*365*Custos!D46)</f>
        <v/>
      </c>
      <c r="D174" s="598" t="str">
        <f>IF(A174="","",$C46*('Evolução do Rebanho'!$H$28+'Evolução do Rebanho'!$H$113)*365*Custos!$D46)</f>
        <v/>
      </c>
      <c r="E174" s="595" t="str">
        <f>IF(A174="","",$C46*('Evolução do Rebanho'!$P$28+'Evolução do Rebanho'!$P$113)*365*Custos!$D46)</f>
        <v/>
      </c>
    </row>
    <row r="175" spans="1:5" x14ac:dyDescent="0.2">
      <c r="A175" s="583" t="str">
        <f>IF($A$47="","",$A$47)</f>
        <v/>
      </c>
      <c r="B175" s="598" t="str">
        <f>IF(A175="","",C47*('Evolução do Rebanho'!$H$14+'Evolução do Rebanho'!$H$99)*365*Custos!D47)</f>
        <v/>
      </c>
      <c r="C175" s="593" t="str">
        <f>IF(A175="","",C47*('Evolução do Rebanho'!$P$14+'Evolução do Rebanho'!$P$99)*365*Custos!D47)</f>
        <v/>
      </c>
      <c r="D175" s="598" t="str">
        <f>IF(A175="","",$C47*('Evolução do Rebanho'!$H$28+'Evolução do Rebanho'!$H$113)*365*Custos!$D47)</f>
        <v/>
      </c>
      <c r="E175" s="595" t="str">
        <f>IF(A175="","",$C47*('Evolução do Rebanho'!$P$28+'Evolução do Rebanho'!$P$113)*365*Custos!$D47)</f>
        <v/>
      </c>
    </row>
    <row r="176" spans="1:5" x14ac:dyDescent="0.2">
      <c r="A176" s="583" t="str">
        <f>IF($A$48="","",$A$48)</f>
        <v/>
      </c>
      <c r="B176" s="598" t="str">
        <f>IF(A176="","",C48*('Evolução do Rebanho'!$H$14+'Evolução do Rebanho'!$H$99)*365*Custos!D48)</f>
        <v/>
      </c>
      <c r="C176" s="593" t="str">
        <f>IF(A176="","",C48*('Evolução do Rebanho'!$P$14+'Evolução do Rebanho'!$P$99)*365*Custos!D48)</f>
        <v/>
      </c>
      <c r="D176" s="598" t="str">
        <f>IF(A176="","",$C48*('Evolução do Rebanho'!$H$28+'Evolução do Rebanho'!$H$113)*365*Custos!$D48)</f>
        <v/>
      </c>
      <c r="E176" s="595" t="str">
        <f>IF(A176="","",$C48*('Evolução do Rebanho'!$P$28+'Evolução do Rebanho'!$P$113)*365*Custos!$D48)</f>
        <v/>
      </c>
    </row>
    <row r="177" spans="1:5" x14ac:dyDescent="0.2">
      <c r="A177" s="583" t="str">
        <f>IF($A$49="","",$A$49)</f>
        <v/>
      </c>
      <c r="B177" s="598" t="str">
        <f>IF(A177="","",C49*('Evolução do Rebanho'!$H$14+'Evolução do Rebanho'!$H$99)*365*Custos!D49)</f>
        <v/>
      </c>
      <c r="C177" s="593" t="str">
        <f>IF(A177="","",C49*('Evolução do Rebanho'!$P$14+'Evolução do Rebanho'!$P$99)*365*Custos!D49)</f>
        <v/>
      </c>
      <c r="D177" s="598" t="str">
        <f>IF(A177="","",$C49*('Evolução do Rebanho'!$H$28+'Evolução do Rebanho'!$H$113)*365*Custos!$D49)</f>
        <v/>
      </c>
      <c r="E177" s="595" t="str">
        <f>IF(A177="","",$C49*('Evolução do Rebanho'!$P$28+'Evolução do Rebanho'!$P$113)*365*Custos!$D49)</f>
        <v/>
      </c>
    </row>
    <row r="178" spans="1:5" x14ac:dyDescent="0.2">
      <c r="A178" s="583" t="str">
        <f>IF($A$50="","",$A$50)</f>
        <v/>
      </c>
      <c r="B178" s="598" t="str">
        <f>IF(A178="","",C50*('Evolução do Rebanho'!$H$14+'Evolução do Rebanho'!$H$99)*365*Custos!D50)</f>
        <v/>
      </c>
      <c r="C178" s="593" t="str">
        <f>IF(A178="","",C50*('Evolução do Rebanho'!$P$14+'Evolução do Rebanho'!$P$99)*365*Custos!D50)</f>
        <v/>
      </c>
      <c r="D178" s="598" t="str">
        <f>IF(A178="","",$C50*('Evolução do Rebanho'!$H$28+'Evolução do Rebanho'!$H$113)*365*Custos!$D50)</f>
        <v/>
      </c>
      <c r="E178" s="595" t="str">
        <f>IF(A178="","",$C50*('Evolução do Rebanho'!$P$28+'Evolução do Rebanho'!$P$113)*365*Custos!$D50)</f>
        <v/>
      </c>
    </row>
    <row r="179" spans="1:5" x14ac:dyDescent="0.2">
      <c r="A179" s="583" t="str">
        <f>IF($A$51="","",$A$51)</f>
        <v/>
      </c>
      <c r="B179" s="598" t="str">
        <f>IF(A179="","",C51*('Evolução do Rebanho'!$H$14+'Evolução do Rebanho'!$H$99)*365*Custos!D51)</f>
        <v/>
      </c>
      <c r="C179" s="593" t="str">
        <f>IF(A179="","",C51*('Evolução do Rebanho'!$P$14+'Evolução do Rebanho'!$P$99)*365*Custos!D51)</f>
        <v/>
      </c>
      <c r="D179" s="598" t="str">
        <f>IF(A179="","",$C51*('Evolução do Rebanho'!$H$28+'Evolução do Rebanho'!$H$113)*365*Custos!$D51)</f>
        <v/>
      </c>
      <c r="E179" s="595" t="str">
        <f>IF(A179="","",$C51*('Evolução do Rebanho'!$P$28+'Evolução do Rebanho'!$P$113)*365*Custos!$D51)</f>
        <v/>
      </c>
    </row>
    <row r="180" spans="1:5" x14ac:dyDescent="0.2">
      <c r="A180" s="584" t="str">
        <f>IF($A$52="","",$A$52)</f>
        <v/>
      </c>
      <c r="B180" s="585" t="str">
        <f>IF(A180="","",C52*('Evolução do Rebanho'!$H$14+'Evolução do Rebanho'!$H$99)*365*Custos!D52)</f>
        <v/>
      </c>
      <c r="C180" s="596" t="str">
        <f>IF(A180="","",C52*('Evolução do Rebanho'!$P$14+'Evolução do Rebanho'!$P$99)*365*Custos!D52)</f>
        <v/>
      </c>
      <c r="D180" s="585" t="str">
        <f>IF(A180="","",$C52*('Evolução do Rebanho'!$H$28+'Evolução do Rebanho'!$H$113)*365*Custos!$D52)</f>
        <v/>
      </c>
      <c r="E180" s="597" t="str">
        <f>IF(A180="","",$C52*('Evolução do Rebanho'!$P$28+'Evolução do Rebanho'!$P$113)*365*Custos!$D52)</f>
        <v/>
      </c>
    </row>
    <row r="181" spans="1:5" ht="15.75" x14ac:dyDescent="0.25">
      <c r="A181" s="590" t="s">
        <v>442</v>
      </c>
      <c r="B181" s="589">
        <f>SUM(B182:B192)</f>
        <v>0</v>
      </c>
      <c r="C181" s="589">
        <f>SUM(C182:C192)</f>
        <v>0</v>
      </c>
      <c r="D181" s="589">
        <f t="shared" ref="D181:E181" si="28">SUM(D182:D192)</f>
        <v>0</v>
      </c>
      <c r="E181" s="589">
        <f t="shared" si="28"/>
        <v>0</v>
      </c>
    </row>
    <row r="182" spans="1:5" x14ac:dyDescent="0.2">
      <c r="A182" s="581" t="str">
        <f>IF(A55="","",A55)</f>
        <v/>
      </c>
      <c r="B182" s="582" t="str">
        <f>IF($A182="","",$C55*('Evolução do Rebanho'!$H$14+'Evolução do Rebanho'!$H$99)*D$55)</f>
        <v/>
      </c>
      <c r="C182" s="582" t="str">
        <f>IF($A182="","",$C55*('Evolução do Rebanho'!$P$14+'Evolução do Rebanho'!$P$99)*$D55)</f>
        <v/>
      </c>
      <c r="D182" s="582" t="str">
        <f>IF($A182="","",$C55*('Evolução do Rebanho'!$H$28+'Evolução do Rebanho'!$H$113)*$D55)</f>
        <v/>
      </c>
      <c r="E182" s="582" t="str">
        <f>IF($A182="","",$C55*('Evolução do Rebanho'!$P$28+'Evolução do Rebanho'!$P$113)*$D55)</f>
        <v/>
      </c>
    </row>
    <row r="183" spans="1:5" x14ac:dyDescent="0.2">
      <c r="A183" s="583" t="str">
        <f t="shared" ref="A183:A192" si="29">IF(A56="","",A56)</f>
        <v/>
      </c>
      <c r="B183" s="598" t="str">
        <f>IF($A183="","",C56*('Evolução do Rebanho'!$H$14+'Evolução do Rebanho'!$H$99)*D56)</f>
        <v/>
      </c>
      <c r="C183" s="593" t="str">
        <f>IF($A183="","",$C56*('Evolução do Rebanho'!$P$14+'Evolução do Rebanho'!$P$99)*$D56)</f>
        <v/>
      </c>
      <c r="D183" s="598" t="str">
        <f>IF($A183="","",$C56*('Evolução do Rebanho'!$H$28+'Evolução do Rebanho'!$H$113)*$D56)</f>
        <v/>
      </c>
      <c r="E183" s="595" t="str">
        <f>IF($A183="","",$C56*('Evolução do Rebanho'!$P$28+'Evolução do Rebanho'!$P$113)*$D56)</f>
        <v/>
      </c>
    </row>
    <row r="184" spans="1:5" x14ac:dyDescent="0.2">
      <c r="A184" s="583" t="str">
        <f t="shared" si="29"/>
        <v/>
      </c>
      <c r="B184" s="598" t="str">
        <f>IF($A184="","",C57*('Evolução do Rebanho'!$H$14+'Evolução do Rebanho'!$H$99)*D57)</f>
        <v/>
      </c>
      <c r="C184" s="593" t="str">
        <f>IF($A184="","",$C57*('Evolução do Rebanho'!$P$14+'Evolução do Rebanho'!$P$99)*$D57)</f>
        <v/>
      </c>
      <c r="D184" s="598" t="str">
        <f>IF($A184="","",$C57*('Evolução do Rebanho'!$H$28+'Evolução do Rebanho'!$H$113)*$D57)</f>
        <v/>
      </c>
      <c r="E184" s="595" t="str">
        <f>IF($A184="","",$C57*('Evolução do Rebanho'!$P$28+'Evolução do Rebanho'!$P$113)*$D57)</f>
        <v/>
      </c>
    </row>
    <row r="185" spans="1:5" x14ac:dyDescent="0.2">
      <c r="A185" s="583" t="str">
        <f t="shared" si="29"/>
        <v/>
      </c>
      <c r="B185" s="598" t="str">
        <f>IF($A185="","",C58*('Evolução do Rebanho'!$H$14+'Evolução do Rebanho'!$H$99)*D58)</f>
        <v/>
      </c>
      <c r="C185" s="593" t="str">
        <f>IF($A185="","",$C58*('Evolução do Rebanho'!$P$14+'Evolução do Rebanho'!$P$99)*$D58)</f>
        <v/>
      </c>
      <c r="D185" s="598" t="str">
        <f>IF($A185="","",$C58*('Evolução do Rebanho'!$H$28+'Evolução do Rebanho'!$H$113)*$D58)</f>
        <v/>
      </c>
      <c r="E185" s="595" t="str">
        <f>IF($A185="","",$C58*('Evolução do Rebanho'!$P$28+'Evolução do Rebanho'!$P$113)*$D58)</f>
        <v/>
      </c>
    </row>
    <row r="186" spans="1:5" x14ac:dyDescent="0.2">
      <c r="A186" s="583" t="str">
        <f t="shared" si="29"/>
        <v/>
      </c>
      <c r="B186" s="598" t="str">
        <f>IF($A186="","",C59*('Evolução do Rebanho'!$H$14+'Evolução do Rebanho'!$H$99)*D59)</f>
        <v/>
      </c>
      <c r="C186" s="593" t="str">
        <f>IF($A186="","",$C59*('Evolução do Rebanho'!$P$14+'Evolução do Rebanho'!$P$99)*$D59)</f>
        <v/>
      </c>
      <c r="D186" s="598" t="str">
        <f>IF($A186="","",$C59*('Evolução do Rebanho'!$H$28+'Evolução do Rebanho'!$H$113)*$D59)</f>
        <v/>
      </c>
      <c r="E186" s="595" t="str">
        <f>IF($A186="","",$C59*('Evolução do Rebanho'!$P$28+'Evolução do Rebanho'!$P$113)*$D59)</f>
        <v/>
      </c>
    </row>
    <row r="187" spans="1:5" x14ac:dyDescent="0.2">
      <c r="A187" s="583" t="str">
        <f t="shared" si="29"/>
        <v/>
      </c>
      <c r="B187" s="598" t="str">
        <f>IF($A187="","",C60*('Evolução do Rebanho'!$H$14+'Evolução do Rebanho'!$H$99)*D60)</f>
        <v/>
      </c>
      <c r="C187" s="593" t="str">
        <f>IF($A187="","",$C60*('Evolução do Rebanho'!$P$14+'Evolução do Rebanho'!$P$99)*$D60)</f>
        <v/>
      </c>
      <c r="D187" s="598" t="str">
        <f>IF($A187="","",$C60*('Evolução do Rebanho'!$H$28+'Evolução do Rebanho'!$H$113)*$D60)</f>
        <v/>
      </c>
      <c r="E187" s="595" t="str">
        <f>IF($A187="","",$C60*('Evolução do Rebanho'!$P$28+'Evolução do Rebanho'!$P$113)*$D60)</f>
        <v/>
      </c>
    </row>
    <row r="188" spans="1:5" x14ac:dyDescent="0.2">
      <c r="A188" s="583" t="str">
        <f t="shared" si="29"/>
        <v/>
      </c>
      <c r="B188" s="598" t="str">
        <f>IF($A188="","",C61*('Evolução do Rebanho'!$H$14+'Evolução do Rebanho'!$H$99)*D61)</f>
        <v/>
      </c>
      <c r="C188" s="593" t="str">
        <f>IF($A188="","",$C61*('Evolução do Rebanho'!$P$14+'Evolução do Rebanho'!$P$99)*$D61)</f>
        <v/>
      </c>
      <c r="D188" s="598" t="str">
        <f>IF($A188="","",$C61*('Evolução do Rebanho'!$H$28+'Evolução do Rebanho'!$H$113)*$D61)</f>
        <v/>
      </c>
      <c r="E188" s="595" t="str">
        <f>IF($A188="","",$C61*('Evolução do Rebanho'!$P$28+'Evolução do Rebanho'!$P$113)*$D61)</f>
        <v/>
      </c>
    </row>
    <row r="189" spans="1:5" x14ac:dyDescent="0.2">
      <c r="A189" s="583" t="str">
        <f t="shared" si="29"/>
        <v/>
      </c>
      <c r="B189" s="598" t="str">
        <f>IF($A189="","",C62*('Evolução do Rebanho'!$H$14+'Evolução do Rebanho'!$H$99)*D62)</f>
        <v/>
      </c>
      <c r="C189" s="593" t="str">
        <f>IF($A189="","",$C62*('Evolução do Rebanho'!$P$14+'Evolução do Rebanho'!$P$99)*$D62)</f>
        <v/>
      </c>
      <c r="D189" s="598" t="str">
        <f>IF($A189="","",$C62*('Evolução do Rebanho'!$H$28+'Evolução do Rebanho'!$H$113)*$D62)</f>
        <v/>
      </c>
      <c r="E189" s="595" t="str">
        <f>IF($A189="","",$C62*('Evolução do Rebanho'!$P$28+'Evolução do Rebanho'!$P$113)*$D62)</f>
        <v/>
      </c>
    </row>
    <row r="190" spans="1:5" x14ac:dyDescent="0.2">
      <c r="A190" s="583" t="str">
        <f t="shared" si="29"/>
        <v/>
      </c>
      <c r="B190" s="598" t="str">
        <f>IF($A190="","",C63*('Evolução do Rebanho'!$H$14+'Evolução do Rebanho'!$H$99)*D63)</f>
        <v/>
      </c>
      <c r="C190" s="593" t="str">
        <f>IF($A190="","",$C63*('Evolução do Rebanho'!$P$14+'Evolução do Rebanho'!$P$99)*$D63)</f>
        <v/>
      </c>
      <c r="D190" s="598" t="str">
        <f>IF($A190="","",$C63*('Evolução do Rebanho'!$H$28+'Evolução do Rebanho'!$H$113)*$D63)</f>
        <v/>
      </c>
      <c r="E190" s="595" t="str">
        <f>IF($A190="","",$C63*('Evolução do Rebanho'!$P$28+'Evolução do Rebanho'!$P$113)*$D63)</f>
        <v/>
      </c>
    </row>
    <row r="191" spans="1:5" x14ac:dyDescent="0.2">
      <c r="A191" s="583" t="str">
        <f t="shared" si="29"/>
        <v/>
      </c>
      <c r="B191" s="598" t="str">
        <f>IF($A191="","",C64*('Evolução do Rebanho'!$H$14+'Evolução do Rebanho'!$H$99)*D64)</f>
        <v/>
      </c>
      <c r="C191" s="593" t="str">
        <f>IF($A191="","",$C64*('Evolução do Rebanho'!$P$14+'Evolução do Rebanho'!$P$99)*$D64)</f>
        <v/>
      </c>
      <c r="D191" s="598" t="str">
        <f>IF($A191="","",$C64*('Evolução do Rebanho'!$H$28+'Evolução do Rebanho'!$H$113)*$D64)</f>
        <v/>
      </c>
      <c r="E191" s="595" t="str">
        <f>IF($A191="","",$C64*('Evolução do Rebanho'!$P$28+'Evolução do Rebanho'!$P$113)*$D64)</f>
        <v/>
      </c>
    </row>
    <row r="192" spans="1:5" x14ac:dyDescent="0.2">
      <c r="A192" s="584" t="str">
        <f t="shared" si="29"/>
        <v/>
      </c>
      <c r="B192" s="585" t="str">
        <f>IF($A192="","",C65*('Evolução do Rebanho'!$H$14+'Evolução do Rebanho'!$H$99)*D65)</f>
        <v/>
      </c>
      <c r="C192" s="596" t="str">
        <f>IF($A192="","",$C65*('Evolução do Rebanho'!$P$14+'Evolução do Rebanho'!$P$99)*$D65)</f>
        <v/>
      </c>
      <c r="D192" s="585" t="str">
        <f>IF($A192="","",$C65*('Evolução do Rebanho'!$H$28+'Evolução do Rebanho'!$H$113)*$D65)</f>
        <v/>
      </c>
      <c r="E192" s="597" t="str">
        <f>IF($A192="","",$C65*('Evolução do Rebanho'!$P$28+'Evolução do Rebanho'!$P$113)*$D65)</f>
        <v/>
      </c>
    </row>
    <row r="193" spans="1:5" ht="15.75" x14ac:dyDescent="0.25">
      <c r="A193" s="586" t="s">
        <v>446</v>
      </c>
      <c r="B193" s="589">
        <f>SUM(B194:B204)</f>
        <v>0</v>
      </c>
      <c r="C193" s="589">
        <f>SUM(C194:C204)</f>
        <v>0</v>
      </c>
      <c r="D193" s="589">
        <f t="shared" ref="D193" si="30">SUM(D194:D204)</f>
        <v>0</v>
      </c>
      <c r="E193" s="589">
        <f t="shared" ref="E193" si="31">SUM(E194:E204)</f>
        <v>0</v>
      </c>
    </row>
    <row r="194" spans="1:5" x14ac:dyDescent="0.2">
      <c r="A194" s="607" t="str">
        <f>IF(A68="","",A68)</f>
        <v/>
      </c>
      <c r="B194" s="582" t="str">
        <f>IF(A194="","",C68*D68)</f>
        <v/>
      </c>
      <c r="C194" s="582" t="str">
        <f>IF(A194="","",C68*D68)</f>
        <v/>
      </c>
      <c r="D194" s="582" t="str">
        <f>IF(A194="","",C68*D68)</f>
        <v/>
      </c>
      <c r="E194" s="582" t="str">
        <f>IF(A194="","",C68*D68)</f>
        <v/>
      </c>
    </row>
    <row r="195" spans="1:5" x14ac:dyDescent="0.2">
      <c r="A195" s="606" t="str">
        <f t="shared" ref="A195:A204" si="32">IF(A69="","",A69)</f>
        <v/>
      </c>
      <c r="B195" s="598" t="str">
        <f t="shared" ref="B195:B204" si="33">IF(A195="","",C69*D69)</f>
        <v/>
      </c>
      <c r="C195" s="593" t="str">
        <f t="shared" ref="C195:C204" si="34">IF(A195="","",C69*D69)</f>
        <v/>
      </c>
      <c r="D195" s="598" t="str">
        <f t="shared" ref="D195:D204" si="35">IF(A195="","",C69*D69)</f>
        <v/>
      </c>
      <c r="E195" s="595" t="str">
        <f t="shared" ref="E195:E204" si="36">IF(A195="","",C69*D69)</f>
        <v/>
      </c>
    </row>
    <row r="196" spans="1:5" x14ac:dyDescent="0.2">
      <c r="A196" s="606" t="str">
        <f t="shared" si="32"/>
        <v/>
      </c>
      <c r="B196" s="598" t="str">
        <f t="shared" si="33"/>
        <v/>
      </c>
      <c r="C196" s="593" t="str">
        <f t="shared" si="34"/>
        <v/>
      </c>
      <c r="D196" s="598" t="str">
        <f t="shared" si="35"/>
        <v/>
      </c>
      <c r="E196" s="595" t="str">
        <f t="shared" si="36"/>
        <v/>
      </c>
    </row>
    <row r="197" spans="1:5" x14ac:dyDescent="0.2">
      <c r="A197" s="606" t="str">
        <f t="shared" si="32"/>
        <v/>
      </c>
      <c r="B197" s="598" t="str">
        <f t="shared" si="33"/>
        <v/>
      </c>
      <c r="C197" s="593" t="str">
        <f t="shared" si="34"/>
        <v/>
      </c>
      <c r="D197" s="598" t="str">
        <f t="shared" si="35"/>
        <v/>
      </c>
      <c r="E197" s="595" t="str">
        <f t="shared" si="36"/>
        <v/>
      </c>
    </row>
    <row r="198" spans="1:5" x14ac:dyDescent="0.2">
      <c r="A198" s="606" t="str">
        <f t="shared" si="32"/>
        <v/>
      </c>
      <c r="B198" s="598" t="str">
        <f t="shared" si="33"/>
        <v/>
      </c>
      <c r="C198" s="593" t="str">
        <f t="shared" si="34"/>
        <v/>
      </c>
      <c r="D198" s="598" t="str">
        <f t="shared" si="35"/>
        <v/>
      </c>
      <c r="E198" s="595" t="str">
        <f t="shared" si="36"/>
        <v/>
      </c>
    </row>
    <row r="199" spans="1:5" x14ac:dyDescent="0.2">
      <c r="A199" s="606" t="str">
        <f t="shared" si="32"/>
        <v/>
      </c>
      <c r="B199" s="598" t="str">
        <f t="shared" si="33"/>
        <v/>
      </c>
      <c r="C199" s="593" t="str">
        <f t="shared" si="34"/>
        <v/>
      </c>
      <c r="D199" s="598" t="str">
        <f t="shared" si="35"/>
        <v/>
      </c>
      <c r="E199" s="595" t="str">
        <f t="shared" si="36"/>
        <v/>
      </c>
    </row>
    <row r="200" spans="1:5" x14ac:dyDescent="0.2">
      <c r="A200" s="606" t="str">
        <f t="shared" si="32"/>
        <v/>
      </c>
      <c r="B200" s="598" t="str">
        <f t="shared" si="33"/>
        <v/>
      </c>
      <c r="C200" s="593" t="str">
        <f t="shared" si="34"/>
        <v/>
      </c>
      <c r="D200" s="598" t="str">
        <f t="shared" si="35"/>
        <v/>
      </c>
      <c r="E200" s="595" t="str">
        <f t="shared" si="36"/>
        <v/>
      </c>
    </row>
    <row r="201" spans="1:5" x14ac:dyDescent="0.2">
      <c r="A201" s="606" t="str">
        <f t="shared" si="32"/>
        <v/>
      </c>
      <c r="B201" s="598" t="str">
        <f t="shared" si="33"/>
        <v/>
      </c>
      <c r="C201" s="593" t="str">
        <f t="shared" si="34"/>
        <v/>
      </c>
      <c r="D201" s="598" t="str">
        <f t="shared" si="35"/>
        <v/>
      </c>
      <c r="E201" s="595" t="str">
        <f t="shared" si="36"/>
        <v/>
      </c>
    </row>
    <row r="202" spans="1:5" x14ac:dyDescent="0.2">
      <c r="A202" s="606" t="str">
        <f t="shared" si="32"/>
        <v/>
      </c>
      <c r="B202" s="598" t="str">
        <f t="shared" si="33"/>
        <v/>
      </c>
      <c r="C202" s="593" t="str">
        <f t="shared" si="34"/>
        <v/>
      </c>
      <c r="D202" s="598" t="str">
        <f t="shared" si="35"/>
        <v/>
      </c>
      <c r="E202" s="595" t="str">
        <f t="shared" si="36"/>
        <v/>
      </c>
    </row>
    <row r="203" spans="1:5" x14ac:dyDescent="0.2">
      <c r="A203" s="606" t="str">
        <f t="shared" si="32"/>
        <v/>
      </c>
      <c r="B203" s="598" t="str">
        <f t="shared" si="33"/>
        <v/>
      </c>
      <c r="C203" s="593" t="str">
        <f t="shared" si="34"/>
        <v/>
      </c>
      <c r="D203" s="598" t="str">
        <f t="shared" si="35"/>
        <v/>
      </c>
      <c r="E203" s="595" t="str">
        <f t="shared" si="36"/>
        <v/>
      </c>
    </row>
    <row r="204" spans="1:5" x14ac:dyDescent="0.2">
      <c r="A204" s="608" t="str">
        <f t="shared" si="32"/>
        <v/>
      </c>
      <c r="B204" s="585" t="str">
        <f t="shared" si="33"/>
        <v/>
      </c>
      <c r="C204" s="596" t="str">
        <f t="shared" si="34"/>
        <v/>
      </c>
      <c r="D204" s="585" t="str">
        <f t="shared" si="35"/>
        <v/>
      </c>
      <c r="E204" s="597" t="str">
        <f t="shared" si="36"/>
        <v/>
      </c>
    </row>
    <row r="205" spans="1:5" ht="15.75" x14ac:dyDescent="0.25">
      <c r="A205" s="586" t="s">
        <v>328</v>
      </c>
      <c r="B205" s="589">
        <f>SUM(B206:B217)</f>
        <v>0</v>
      </c>
      <c r="C205" s="589">
        <f t="shared" ref="C205:D205" si="37">SUM(C206:C217)</f>
        <v>0</v>
      </c>
      <c r="D205" s="589">
        <f t="shared" si="37"/>
        <v>0</v>
      </c>
      <c r="E205" s="589">
        <f>SUM(E206:E217)</f>
        <v>0</v>
      </c>
    </row>
    <row r="206" spans="1:5" x14ac:dyDescent="0.2">
      <c r="A206" s="605" t="str">
        <f>IF(A81="","",A81)</f>
        <v/>
      </c>
      <c r="B206" s="582" t="str">
        <f>IF(A206="","",(C81*12)*D81)</f>
        <v/>
      </c>
      <c r="C206" s="594" t="str">
        <f>IF(A206="","",(C81*12)*D81)</f>
        <v/>
      </c>
      <c r="D206" s="582" t="str">
        <f>IF(A206="","",(C81*12)*D81)</f>
        <v/>
      </c>
      <c r="E206" s="594" t="str">
        <f>IF(A206="","",(C81*12)*D81)</f>
        <v/>
      </c>
    </row>
    <row r="207" spans="1:5" x14ac:dyDescent="0.2">
      <c r="A207" s="513" t="str">
        <f t="shared" ref="A207:A216" si="38">IF(A82="","",A82)</f>
        <v/>
      </c>
      <c r="B207" s="593" t="str">
        <f t="shared" ref="B207:B216" si="39">IF(A207="","",(C82*12)*D82)</f>
        <v/>
      </c>
      <c r="C207" s="598" t="str">
        <f t="shared" ref="C207:C216" si="40">IF(A207="","",(C82*12)*D82)</f>
        <v/>
      </c>
      <c r="D207" s="593" t="str">
        <f t="shared" ref="D207:D216" si="41">IF(A207="","",(C82*12)*D82)</f>
        <v/>
      </c>
      <c r="E207" s="598" t="str">
        <f t="shared" ref="E207:E216" si="42">IF(A207="","",(C82*12)*D82)</f>
        <v/>
      </c>
    </row>
    <row r="208" spans="1:5" x14ac:dyDescent="0.2">
      <c r="A208" s="513" t="str">
        <f t="shared" si="38"/>
        <v/>
      </c>
      <c r="B208" s="593" t="str">
        <f t="shared" si="39"/>
        <v/>
      </c>
      <c r="C208" s="598" t="str">
        <f t="shared" si="40"/>
        <v/>
      </c>
      <c r="D208" s="593" t="str">
        <f t="shared" si="41"/>
        <v/>
      </c>
      <c r="E208" s="598" t="str">
        <f t="shared" si="42"/>
        <v/>
      </c>
    </row>
    <row r="209" spans="1:5" x14ac:dyDescent="0.2">
      <c r="A209" s="513" t="str">
        <f t="shared" si="38"/>
        <v/>
      </c>
      <c r="B209" s="593" t="str">
        <f t="shared" si="39"/>
        <v/>
      </c>
      <c r="C209" s="598" t="str">
        <f t="shared" si="40"/>
        <v/>
      </c>
      <c r="D209" s="593" t="str">
        <f t="shared" si="41"/>
        <v/>
      </c>
      <c r="E209" s="598" t="str">
        <f t="shared" si="42"/>
        <v/>
      </c>
    </row>
    <row r="210" spans="1:5" x14ac:dyDescent="0.2">
      <c r="A210" s="513" t="str">
        <f t="shared" si="38"/>
        <v/>
      </c>
      <c r="B210" s="593" t="str">
        <f t="shared" si="39"/>
        <v/>
      </c>
      <c r="C210" s="598" t="str">
        <f t="shared" si="40"/>
        <v/>
      </c>
      <c r="D210" s="593" t="str">
        <f t="shared" si="41"/>
        <v/>
      </c>
      <c r="E210" s="598" t="str">
        <f t="shared" si="42"/>
        <v/>
      </c>
    </row>
    <row r="211" spans="1:5" x14ac:dyDescent="0.2">
      <c r="A211" s="513" t="str">
        <f t="shared" si="38"/>
        <v/>
      </c>
      <c r="B211" s="593" t="str">
        <f t="shared" si="39"/>
        <v/>
      </c>
      <c r="C211" s="598" t="str">
        <f t="shared" si="40"/>
        <v/>
      </c>
      <c r="D211" s="593" t="str">
        <f t="shared" si="41"/>
        <v/>
      </c>
      <c r="E211" s="598" t="str">
        <f t="shared" si="42"/>
        <v/>
      </c>
    </row>
    <row r="212" spans="1:5" x14ac:dyDescent="0.2">
      <c r="A212" s="513" t="str">
        <f t="shared" si="38"/>
        <v/>
      </c>
      <c r="B212" s="593" t="str">
        <f t="shared" si="39"/>
        <v/>
      </c>
      <c r="C212" s="598" t="str">
        <f t="shared" si="40"/>
        <v/>
      </c>
      <c r="D212" s="593" t="str">
        <f t="shared" si="41"/>
        <v/>
      </c>
      <c r="E212" s="598" t="str">
        <f t="shared" si="42"/>
        <v/>
      </c>
    </row>
    <row r="213" spans="1:5" x14ac:dyDescent="0.2">
      <c r="A213" s="513" t="str">
        <f t="shared" si="38"/>
        <v/>
      </c>
      <c r="B213" s="593" t="str">
        <f t="shared" si="39"/>
        <v/>
      </c>
      <c r="C213" s="598" t="str">
        <f t="shared" si="40"/>
        <v/>
      </c>
      <c r="D213" s="593" t="str">
        <f t="shared" si="41"/>
        <v/>
      </c>
      <c r="E213" s="598" t="str">
        <f t="shared" si="42"/>
        <v/>
      </c>
    </row>
    <row r="214" spans="1:5" x14ac:dyDescent="0.2">
      <c r="A214" s="513" t="str">
        <f t="shared" si="38"/>
        <v/>
      </c>
      <c r="B214" s="593" t="str">
        <f t="shared" si="39"/>
        <v/>
      </c>
      <c r="C214" s="598" t="str">
        <f t="shared" si="40"/>
        <v/>
      </c>
      <c r="D214" s="593" t="str">
        <f t="shared" si="41"/>
        <v/>
      </c>
      <c r="E214" s="598" t="str">
        <f t="shared" si="42"/>
        <v/>
      </c>
    </row>
    <row r="215" spans="1:5" x14ac:dyDescent="0.2">
      <c r="A215" s="513" t="str">
        <f t="shared" si="38"/>
        <v/>
      </c>
      <c r="B215" s="593" t="str">
        <f t="shared" si="39"/>
        <v/>
      </c>
      <c r="C215" s="598" t="str">
        <f t="shared" si="40"/>
        <v/>
      </c>
      <c r="D215" s="593" t="str">
        <f t="shared" si="41"/>
        <v/>
      </c>
      <c r="E215" s="598" t="str">
        <f t="shared" si="42"/>
        <v/>
      </c>
    </row>
    <row r="216" spans="1:5" x14ac:dyDescent="0.2">
      <c r="A216" s="513" t="str">
        <f t="shared" si="38"/>
        <v/>
      </c>
      <c r="B216" s="593" t="str">
        <f t="shared" si="39"/>
        <v/>
      </c>
      <c r="C216" s="598" t="str">
        <f t="shared" si="40"/>
        <v/>
      </c>
      <c r="D216" s="593" t="str">
        <f t="shared" si="41"/>
        <v/>
      </c>
      <c r="E216" s="598" t="str">
        <f t="shared" si="42"/>
        <v/>
      </c>
    </row>
    <row r="217" spans="1:5" x14ac:dyDescent="0.2">
      <c r="A217" s="583" t="s">
        <v>448</v>
      </c>
      <c r="B217" s="598">
        <f>Pecuária!C101+Pecuária!C114</f>
        <v>0</v>
      </c>
      <c r="C217" s="593">
        <f>Pecuária!D101+Pecuária!D114</f>
        <v>0</v>
      </c>
      <c r="D217" s="598">
        <f>Pecuária!E101+Pecuária!E114</f>
        <v>0</v>
      </c>
      <c r="E217" s="598">
        <f>Pecuária!F101+Pecuária!F114</f>
        <v>0</v>
      </c>
    </row>
    <row r="218" spans="1:5" ht="15.75" x14ac:dyDescent="0.25">
      <c r="A218" s="609" t="s">
        <v>857</v>
      </c>
      <c r="B218" s="589">
        <f>('Receita Pecuária'!C17+'Receita Pecuária'!C69)*1.5%</f>
        <v>0</v>
      </c>
      <c r="C218" s="589">
        <f>('Receita Pecuária'!E17+'Receita Pecuária'!E69)*1.5%</f>
        <v>0</v>
      </c>
      <c r="D218" s="589">
        <f>('Receita Pecuária'!G17+'Receita Pecuária'!G69)*1.5%</f>
        <v>0</v>
      </c>
      <c r="E218" s="589">
        <f>('Receita Pecuária'!I17+'Receita Pecuária'!I69)*1.5%</f>
        <v>0</v>
      </c>
    </row>
    <row r="219" spans="1:5" ht="15.75" x14ac:dyDescent="0.25">
      <c r="A219" s="586" t="s">
        <v>852</v>
      </c>
      <c r="B219" s="589">
        <f>SUM(B205,B193,B181,B168,B218)</f>
        <v>0</v>
      </c>
      <c r="C219" s="589">
        <f>SUM(C205,C193,C181,C168,C218)</f>
        <v>0</v>
      </c>
      <c r="D219" s="589">
        <f t="shared" ref="D219" si="43">SUM(D205,D193,D181,D168,D218)</f>
        <v>0</v>
      </c>
      <c r="E219" s="589">
        <f>SUM(E205,E193,E181,E168,E218)</f>
        <v>0</v>
      </c>
    </row>
    <row r="220" spans="1:5" ht="15.75" x14ac:dyDescent="0.25">
      <c r="A220" s="588"/>
      <c r="B220" s="621"/>
      <c r="C220" s="621"/>
      <c r="D220" s="621"/>
      <c r="E220" s="621"/>
    </row>
    <row r="221" spans="1:5" ht="15.75" x14ac:dyDescent="0.25">
      <c r="A221" s="586" t="s">
        <v>339</v>
      </c>
      <c r="B221" s="580" t="s">
        <v>373</v>
      </c>
      <c r="C221" s="580" t="s">
        <v>374</v>
      </c>
      <c r="D221" s="580" t="s">
        <v>375</v>
      </c>
      <c r="E221" s="580" t="s">
        <v>376</v>
      </c>
    </row>
    <row r="222" spans="1:5" ht="15.75" x14ac:dyDescent="0.25">
      <c r="A222" s="578" t="s">
        <v>700</v>
      </c>
      <c r="B222" s="603">
        <f>SUM(B223:B234)</f>
        <v>0</v>
      </c>
      <c r="C222" s="603">
        <f t="shared" ref="C222" si="44">SUM(C223:C234)</f>
        <v>0</v>
      </c>
      <c r="D222" s="603">
        <f t="shared" ref="D222" si="45">SUM(D223:D234)</f>
        <v>0</v>
      </c>
      <c r="E222" s="603">
        <f t="shared" ref="E222" si="46">SUM(E223:E234)</f>
        <v>0</v>
      </c>
    </row>
    <row r="223" spans="1:5" x14ac:dyDescent="0.2">
      <c r="A223" s="581" t="str">
        <f>IF($A$41="","",$A$41)</f>
        <v/>
      </c>
      <c r="B223" s="582" t="str">
        <f>IF(A223="","",C41*('Evolução do Rebanho'!$H$42+'Evolução do Rebanho'!$H$127)*365*Custos!D41)</f>
        <v/>
      </c>
      <c r="C223" s="582" t="str">
        <f>IF(A223="","",C41*('Evolução do Rebanho'!$P$42+'Evolução do Rebanho'!$P$127)*365*Custos!D41)</f>
        <v/>
      </c>
      <c r="D223" s="582" t="str">
        <f>IF(A223="","",C41*('Evolução do Rebanho'!$H$56+'Evolução do Rebanho'!$H$141)*365*D41)</f>
        <v/>
      </c>
      <c r="E223" s="582" t="str">
        <f>IF(A223="","",$C41*('Evolução do Rebanho'!$P$56+'Evolução do Rebanho'!$P$141)*365*D41)</f>
        <v/>
      </c>
    </row>
    <row r="224" spans="1:5" x14ac:dyDescent="0.2">
      <c r="A224" s="583" t="str">
        <f>IF($A$42="","",$A$42)</f>
        <v/>
      </c>
      <c r="B224" s="598" t="str">
        <f>IF(A224="","",C42*('Evolução do Rebanho'!$H$42+'Evolução do Rebanho'!$H$127)*365*Custos!D42)</f>
        <v/>
      </c>
      <c r="C224" s="593" t="str">
        <f>IF(A224="","",C42*('Evolução do Rebanho'!$P$42+'Evolução do Rebanho'!$P$127)*365*Custos!D42)</f>
        <v/>
      </c>
      <c r="D224" s="598" t="str">
        <f>IF(A224="","",C42*('Evolução do Rebanho'!$H$56+'Evolução do Rebanho'!$H$141)*365*D42)</f>
        <v/>
      </c>
      <c r="E224" s="595" t="str">
        <f>IF(A224="","",$C42*('Evolução do Rebanho'!$P$56+'Evolução do Rebanho'!$P$141)*365*D42)</f>
        <v/>
      </c>
    </row>
    <row r="225" spans="1:5" x14ac:dyDescent="0.2">
      <c r="A225" s="583" t="str">
        <f>IF($A$43="","",$A$43)</f>
        <v/>
      </c>
      <c r="B225" s="598" t="str">
        <f>IF(A225="","",C43*('Evolução do Rebanho'!$H$42+'Evolução do Rebanho'!$H$127)*365*Custos!D43)</f>
        <v/>
      </c>
      <c r="C225" s="593" t="str">
        <f>IF(A225="","",C43*('Evolução do Rebanho'!$P$42+'Evolução do Rebanho'!$P$127)*365*Custos!D43)</f>
        <v/>
      </c>
      <c r="D225" s="598" t="str">
        <f>IF(A225="","",C43*('Evolução do Rebanho'!$H$56+'Evolução do Rebanho'!$H$141)*365*D43)</f>
        <v/>
      </c>
      <c r="E225" s="595" t="str">
        <f>IF(A225="","",$C43*('Evolução do Rebanho'!$P$56+'Evolução do Rebanho'!$P$141)*365*D43)</f>
        <v/>
      </c>
    </row>
    <row r="226" spans="1:5" x14ac:dyDescent="0.2">
      <c r="A226" s="583" t="str">
        <f>IF($A$44="","",$A$44)</f>
        <v/>
      </c>
      <c r="B226" s="598" t="str">
        <f>IF(A226="","",C44*('Evolução do Rebanho'!$H$42+'Evolução do Rebanho'!$H$127)*365*Custos!D44)</f>
        <v/>
      </c>
      <c r="C226" s="593" t="str">
        <f>IF(A226="","",C44*('Evolução do Rebanho'!$P$42+'Evolução do Rebanho'!$P$127)*365*Custos!D44)</f>
        <v/>
      </c>
      <c r="D226" s="598" t="str">
        <f>IF(A226="","",C44*('Evolução do Rebanho'!$H$56+'Evolução do Rebanho'!$H$141)*365*D44)</f>
        <v/>
      </c>
      <c r="E226" s="595" t="str">
        <f>IF(A226="","",$C44*('Evolução do Rebanho'!$P$56+'Evolução do Rebanho'!$P$141)*365*D44)</f>
        <v/>
      </c>
    </row>
    <row r="227" spans="1:5" x14ac:dyDescent="0.2">
      <c r="A227" s="583" t="str">
        <f>IF($A$45="","",$A$45)</f>
        <v/>
      </c>
      <c r="B227" s="598" t="str">
        <f>IF(A227="","",C45*('Evolução do Rebanho'!$H$42+'Evolução do Rebanho'!$H$127)*365*Custos!D45)</f>
        <v/>
      </c>
      <c r="C227" s="593" t="str">
        <f>IF(A227="","",C45*('Evolução do Rebanho'!$P$42+'Evolução do Rebanho'!$P$127)*365*Custos!D45)</f>
        <v/>
      </c>
      <c r="D227" s="598" t="str">
        <f>IF(A227="","",C45*('Evolução do Rebanho'!$H$56+'Evolução do Rebanho'!$H$141)*365*D45)</f>
        <v/>
      </c>
      <c r="E227" s="595" t="str">
        <f>IF(A227="","",$C45*('Evolução do Rebanho'!$P$56+'Evolução do Rebanho'!$P$141)*365*D45)</f>
        <v/>
      </c>
    </row>
    <row r="228" spans="1:5" x14ac:dyDescent="0.2">
      <c r="A228" s="583" t="str">
        <f>IF($A$46="","",$A$46)</f>
        <v/>
      </c>
      <c r="B228" s="598" t="str">
        <f>IF(A228="","",C46*('Evolução do Rebanho'!$H$42+'Evolução do Rebanho'!$H$127)*365*Custos!D46)</f>
        <v/>
      </c>
      <c r="C228" s="593" t="str">
        <f>IF(A228="","",C46*('Evolução do Rebanho'!$P$42+'Evolução do Rebanho'!$P$127)*365*Custos!D46)</f>
        <v/>
      </c>
      <c r="D228" s="598" t="str">
        <f>IF(A228="","",C46*('Evolução do Rebanho'!$H$56+'Evolução do Rebanho'!$H$141)*365*D46)</f>
        <v/>
      </c>
      <c r="E228" s="595" t="str">
        <f>IF(A228="","",$C46*('Evolução do Rebanho'!$P$56+'Evolução do Rebanho'!$P$141)*365*D46)</f>
        <v/>
      </c>
    </row>
    <row r="229" spans="1:5" x14ac:dyDescent="0.2">
      <c r="A229" s="583" t="str">
        <f>IF($A$47="","",$A$47)</f>
        <v/>
      </c>
      <c r="B229" s="598" t="str">
        <f>IF(A229="","",C47*('Evolução do Rebanho'!$H$42+'Evolução do Rebanho'!$H$127)*365*Custos!D47)</f>
        <v/>
      </c>
      <c r="C229" s="593" t="str">
        <f>IF(A229="","",C47*('Evolução do Rebanho'!$P$42+'Evolução do Rebanho'!$P$127)*365*Custos!D47)</f>
        <v/>
      </c>
      <c r="D229" s="598" t="str">
        <f>IF(A229="","",C47*('Evolução do Rebanho'!$H$56+'Evolução do Rebanho'!$H$141)*365*D47)</f>
        <v/>
      </c>
      <c r="E229" s="595" t="str">
        <f>IF(A229="","",$C47*('Evolução do Rebanho'!$P$56+'Evolução do Rebanho'!$P$141)*365*D47)</f>
        <v/>
      </c>
    </row>
    <row r="230" spans="1:5" x14ac:dyDescent="0.2">
      <c r="A230" s="583" t="str">
        <f>IF($A$48="","",$A$48)</f>
        <v/>
      </c>
      <c r="B230" s="598" t="str">
        <f>IF(A230="","",C48*('Evolução do Rebanho'!$H$42+'Evolução do Rebanho'!$H$127)*365*Custos!D48)</f>
        <v/>
      </c>
      <c r="C230" s="593" t="str">
        <f>IF(A230="","",C48*('Evolução do Rebanho'!$P$42+'Evolução do Rebanho'!$P$127)*365*Custos!D48)</f>
        <v/>
      </c>
      <c r="D230" s="598" t="str">
        <f>IF(A230="","",C48*('Evolução do Rebanho'!$H$56+'Evolução do Rebanho'!$H$141)*365*D48)</f>
        <v/>
      </c>
      <c r="E230" s="595" t="str">
        <f>IF(A230="","",$C48*('Evolução do Rebanho'!$P$56+'Evolução do Rebanho'!$P$141)*365*D48)</f>
        <v/>
      </c>
    </row>
    <row r="231" spans="1:5" x14ac:dyDescent="0.2">
      <c r="A231" s="583" t="str">
        <f>IF($A$49="","",$A$49)</f>
        <v/>
      </c>
      <c r="B231" s="598" t="str">
        <f>IF(A231="","",C49*('Evolução do Rebanho'!$H$42+'Evolução do Rebanho'!$H$127)*365*Custos!D49)</f>
        <v/>
      </c>
      <c r="C231" s="593" t="str">
        <f>IF(A231="","",C49*('Evolução do Rebanho'!$P$42+'Evolução do Rebanho'!$P$127)*365*Custos!D49)</f>
        <v/>
      </c>
      <c r="D231" s="598" t="str">
        <f>IF(A231="","",C49*('Evolução do Rebanho'!$H$56+'Evolução do Rebanho'!$H$141)*365*D49)</f>
        <v/>
      </c>
      <c r="E231" s="595" t="str">
        <f>IF(A231="","",$C49*('Evolução do Rebanho'!$P$56+'Evolução do Rebanho'!$P$141)*365*D49)</f>
        <v/>
      </c>
    </row>
    <row r="232" spans="1:5" x14ac:dyDescent="0.2">
      <c r="A232" s="583" t="str">
        <f>IF($A$50="","",$A$50)</f>
        <v/>
      </c>
      <c r="B232" s="598" t="str">
        <f>IF(A232="","",C50*('Evolução do Rebanho'!$H$42+'Evolução do Rebanho'!$H$127)*365*Custos!D50)</f>
        <v/>
      </c>
      <c r="C232" s="593" t="str">
        <f>IF(A232="","",C50*('Evolução do Rebanho'!$P$42+'Evolução do Rebanho'!$P$127)*365*Custos!D50)</f>
        <v/>
      </c>
      <c r="D232" s="598" t="str">
        <f>IF(A232="","",C50*('Evolução do Rebanho'!$H$56+'Evolução do Rebanho'!$H$141)*365*D50)</f>
        <v/>
      </c>
      <c r="E232" s="595" t="str">
        <f>IF(A232="","",$C50*('Evolução do Rebanho'!$P$56+'Evolução do Rebanho'!$P$141)*365*D50)</f>
        <v/>
      </c>
    </row>
    <row r="233" spans="1:5" x14ac:dyDescent="0.2">
      <c r="A233" s="583" t="str">
        <f>IF($A$51="","",$A$51)</f>
        <v/>
      </c>
      <c r="B233" s="598" t="str">
        <f>IF(A233="","",C51*('Evolução do Rebanho'!$H$42+'Evolução do Rebanho'!$H$127)*365*Custos!D51)</f>
        <v/>
      </c>
      <c r="C233" s="593" t="str">
        <f>IF(A233="","",C51*('Evolução do Rebanho'!$P$42+'Evolução do Rebanho'!$P$127)*365*Custos!D51)</f>
        <v/>
      </c>
      <c r="D233" s="598" t="str">
        <f>IF(A233="","",C51*('Evolução do Rebanho'!$H$56+'Evolução do Rebanho'!$H$141)*365*D51)</f>
        <v/>
      </c>
      <c r="E233" s="595" t="str">
        <f>IF(A233="","",$C51*('Evolução do Rebanho'!$P$56+'Evolução do Rebanho'!$P$141)*365*D51)</f>
        <v/>
      </c>
    </row>
    <row r="234" spans="1:5" x14ac:dyDescent="0.2">
      <c r="A234" s="584" t="str">
        <f>IF($A$52="","",$A$52)</f>
        <v/>
      </c>
      <c r="B234" s="585" t="str">
        <f>IF(A234="","",C52*('Evolução do Rebanho'!$H$42+'Evolução do Rebanho'!$H$127)*365*Custos!D52)</f>
        <v/>
      </c>
      <c r="C234" s="596" t="str">
        <f>IF(A234="","",C52*('Evolução do Rebanho'!$P$42+'Evolução do Rebanho'!$P$127)*365*Custos!D52)</f>
        <v/>
      </c>
      <c r="D234" s="585" t="str">
        <f>IF(A234="","",C52*('Evolução do Rebanho'!$H$56+'Evolução do Rebanho'!$H$141)*365*D52)</f>
        <v/>
      </c>
      <c r="E234" s="597" t="str">
        <f>IF(A234="","",$C52*('Evolução do Rebanho'!$P$56+'Evolução do Rebanho'!$P$141)*365*D52)</f>
        <v/>
      </c>
    </row>
    <row r="235" spans="1:5" ht="15.75" x14ac:dyDescent="0.25">
      <c r="A235" s="590" t="s">
        <v>442</v>
      </c>
      <c r="B235" s="589">
        <f>SUM(B236:B246)</f>
        <v>0</v>
      </c>
      <c r="C235" s="589">
        <f>SUM(C236:C246)</f>
        <v>0</v>
      </c>
      <c r="D235" s="589">
        <f t="shared" ref="D235" si="47">SUM(D236:D246)</f>
        <v>0</v>
      </c>
      <c r="E235" s="589">
        <f t="shared" ref="E235" si="48">SUM(E236:E246)</f>
        <v>0</v>
      </c>
    </row>
    <row r="236" spans="1:5" x14ac:dyDescent="0.2">
      <c r="A236" s="581" t="str">
        <f t="shared" ref="A236:A246" si="49">IF(A55="","",A55)</f>
        <v/>
      </c>
      <c r="B236" s="582" t="str">
        <f>IF($A236="","",C55*('Evolução do Rebanho'!$H$42+'Evolução do Rebanho'!$H$127)*D55)</f>
        <v/>
      </c>
      <c r="C236" s="582" t="str">
        <f>IF($A236="","",$C55*('Evolução do Rebanho'!$P$42+'Evolução do Rebanho'!$P$127)*$D55)</f>
        <v/>
      </c>
      <c r="D236" s="582" t="str">
        <f>IF($A236="","",$C55*('Evolução do Rebanho'!$H$56+'Evolução do Rebanho'!$H$141)*$D55)</f>
        <v/>
      </c>
      <c r="E236" s="582" t="str">
        <f>IF($A236="","",$C55*('Evolução do Rebanho'!$P$56+'Evolução do Rebanho'!$P$141)*$D55)</f>
        <v/>
      </c>
    </row>
    <row r="237" spans="1:5" x14ac:dyDescent="0.2">
      <c r="A237" s="583" t="str">
        <f t="shared" si="49"/>
        <v/>
      </c>
      <c r="B237" s="598" t="str">
        <f>IF($A237="","",C56*('Evolução do Rebanho'!$H$42+'Evolução do Rebanho'!$H$127)*D56)</f>
        <v/>
      </c>
      <c r="C237" s="593" t="str">
        <f>IF($A237="","",$C56*('Evolução do Rebanho'!$P$42+'Evolução do Rebanho'!$P$127)*$D56)</f>
        <v/>
      </c>
      <c r="D237" s="598" t="str">
        <f>IF($A237="","",$C56*('Evolução do Rebanho'!$H$56+'Evolução do Rebanho'!$H$141)*$D56)</f>
        <v/>
      </c>
      <c r="E237" s="595" t="str">
        <f>IF($A237="","",$C56*('Evolução do Rebanho'!$P$56+'Evolução do Rebanho'!$P$141)*$D56)</f>
        <v/>
      </c>
    </row>
    <row r="238" spans="1:5" x14ac:dyDescent="0.2">
      <c r="A238" s="583" t="str">
        <f t="shared" si="49"/>
        <v/>
      </c>
      <c r="B238" s="598" t="str">
        <f>IF($A238="","",C57*('Evolução do Rebanho'!$H$42+'Evolução do Rebanho'!$H$127)*D57)</f>
        <v/>
      </c>
      <c r="C238" s="593" t="str">
        <f>IF($A238="","",$C57*('Evolução do Rebanho'!$P$42+'Evolução do Rebanho'!$P$127)*$D57)</f>
        <v/>
      </c>
      <c r="D238" s="598" t="str">
        <f>IF($A238="","",$C57*('Evolução do Rebanho'!$H$56+'Evolução do Rebanho'!$H$141)*$D57)</f>
        <v/>
      </c>
      <c r="E238" s="595" t="str">
        <f>IF($A238="","",$C57*('Evolução do Rebanho'!$P$56+'Evolução do Rebanho'!$P$141)*$D57)</f>
        <v/>
      </c>
    </row>
    <row r="239" spans="1:5" x14ac:dyDescent="0.2">
      <c r="A239" s="583" t="str">
        <f t="shared" si="49"/>
        <v/>
      </c>
      <c r="B239" s="598" t="str">
        <f>IF($A239="","",C58*('Evolução do Rebanho'!$H$42+'Evolução do Rebanho'!$H$127)*D58)</f>
        <v/>
      </c>
      <c r="C239" s="593" t="str">
        <f>IF($A239="","",$C58*('Evolução do Rebanho'!$P$42+'Evolução do Rebanho'!$P$127)*$D58)</f>
        <v/>
      </c>
      <c r="D239" s="598" t="str">
        <f>IF($A239="","",$C58*('Evolução do Rebanho'!$H$56+'Evolução do Rebanho'!$H$141)*$D58)</f>
        <v/>
      </c>
      <c r="E239" s="595" t="str">
        <f>IF($A239="","",$C58*('Evolução do Rebanho'!$P$56+'Evolução do Rebanho'!$P$141)*$D58)</f>
        <v/>
      </c>
    </row>
    <row r="240" spans="1:5" x14ac:dyDescent="0.2">
      <c r="A240" s="583" t="str">
        <f t="shared" si="49"/>
        <v/>
      </c>
      <c r="B240" s="598" t="str">
        <f>IF($A240="","",C59*('Evolução do Rebanho'!$H$42+'Evolução do Rebanho'!$H$127)*D59)</f>
        <v/>
      </c>
      <c r="C240" s="593" t="str">
        <f>IF($A240="","",$C59*('Evolução do Rebanho'!$P$42+'Evolução do Rebanho'!$P$127)*$D59)</f>
        <v/>
      </c>
      <c r="D240" s="598" t="str">
        <f>IF($A240="","",$C59*('Evolução do Rebanho'!$H$56+'Evolução do Rebanho'!$H$141)*$D59)</f>
        <v/>
      </c>
      <c r="E240" s="595" t="str">
        <f>IF($A240="","",$C59*('Evolução do Rebanho'!$P$56+'Evolução do Rebanho'!$P$141)*$D59)</f>
        <v/>
      </c>
    </row>
    <row r="241" spans="1:5" x14ac:dyDescent="0.2">
      <c r="A241" s="583" t="str">
        <f t="shared" si="49"/>
        <v/>
      </c>
      <c r="B241" s="598" t="str">
        <f>IF($A241="","",C60*('Evolução do Rebanho'!$H$42+'Evolução do Rebanho'!$H$127)*D60)</f>
        <v/>
      </c>
      <c r="C241" s="593" t="str">
        <f>IF($A241="","",$C60*('Evolução do Rebanho'!$P$42+'Evolução do Rebanho'!$P$127)*$D60)</f>
        <v/>
      </c>
      <c r="D241" s="598" t="str">
        <f>IF($A241="","",$C60*('Evolução do Rebanho'!$H$56+'Evolução do Rebanho'!$H$141)*$D60)</f>
        <v/>
      </c>
      <c r="E241" s="595" t="str">
        <f>IF($A241="","",$C60*('Evolução do Rebanho'!$P$56+'Evolução do Rebanho'!$P$141)*$D60)</f>
        <v/>
      </c>
    </row>
    <row r="242" spans="1:5" x14ac:dyDescent="0.2">
      <c r="A242" s="583" t="str">
        <f t="shared" si="49"/>
        <v/>
      </c>
      <c r="B242" s="598" t="str">
        <f>IF($A242="","",C61*('Evolução do Rebanho'!$H$42+'Evolução do Rebanho'!$H$127)*D61)</f>
        <v/>
      </c>
      <c r="C242" s="593" t="str">
        <f>IF($A242="","",$C61*('Evolução do Rebanho'!$P$42+'Evolução do Rebanho'!$P$127)*$D61)</f>
        <v/>
      </c>
      <c r="D242" s="598" t="str">
        <f>IF($A242="","",$C61*('Evolução do Rebanho'!$H$56+'Evolução do Rebanho'!$H$141)*$D61)</f>
        <v/>
      </c>
      <c r="E242" s="595" t="str">
        <f>IF($A242="","",$C61*('Evolução do Rebanho'!$P$56+'Evolução do Rebanho'!$P$141)*$D61)</f>
        <v/>
      </c>
    </row>
    <row r="243" spans="1:5" x14ac:dyDescent="0.2">
      <c r="A243" s="583" t="str">
        <f t="shared" si="49"/>
        <v/>
      </c>
      <c r="B243" s="598" t="str">
        <f>IF($A243="","",C62*('Evolução do Rebanho'!$H$42+'Evolução do Rebanho'!$H$127)*D62)</f>
        <v/>
      </c>
      <c r="C243" s="593" t="str">
        <f>IF($A243="","",$C62*('Evolução do Rebanho'!$P$42+'Evolução do Rebanho'!$P$127)*$D62)</f>
        <v/>
      </c>
      <c r="D243" s="598" t="str">
        <f>IF($A243="","",$C62*('Evolução do Rebanho'!$H$56+'Evolução do Rebanho'!$H$141)*$D62)</f>
        <v/>
      </c>
      <c r="E243" s="595" t="str">
        <f>IF($A243="","",$C62*('Evolução do Rebanho'!$P$56+'Evolução do Rebanho'!$P$141)*$D62)</f>
        <v/>
      </c>
    </row>
    <row r="244" spans="1:5" x14ac:dyDescent="0.2">
      <c r="A244" s="583" t="str">
        <f t="shared" si="49"/>
        <v/>
      </c>
      <c r="B244" s="598" t="str">
        <f>IF($A244="","",C63*('Evolução do Rebanho'!$H$42+'Evolução do Rebanho'!$H$127)*D63)</f>
        <v/>
      </c>
      <c r="C244" s="593" t="str">
        <f>IF($A244="","",$C63*('Evolução do Rebanho'!$P$42+'Evolução do Rebanho'!$P$127)*$D63)</f>
        <v/>
      </c>
      <c r="D244" s="598" t="str">
        <f>IF($A244="","",$C63*('Evolução do Rebanho'!$H$56+'Evolução do Rebanho'!$H$141)*$D63)</f>
        <v/>
      </c>
      <c r="E244" s="595" t="str">
        <f>IF($A244="","",$C63*('Evolução do Rebanho'!$P$56+'Evolução do Rebanho'!$P$141)*$D63)</f>
        <v/>
      </c>
    </row>
    <row r="245" spans="1:5" x14ac:dyDescent="0.2">
      <c r="A245" s="583" t="str">
        <f t="shared" si="49"/>
        <v/>
      </c>
      <c r="B245" s="598" t="str">
        <f>IF($A245="","",C64*('Evolução do Rebanho'!$H$42+'Evolução do Rebanho'!$H$127)*D64)</f>
        <v/>
      </c>
      <c r="C245" s="593" t="str">
        <f>IF($A245="","",$C64*('Evolução do Rebanho'!$P$42+'Evolução do Rebanho'!$P$127)*$D64)</f>
        <v/>
      </c>
      <c r="D245" s="598" t="str">
        <f>IF($A245="","",$C64*('Evolução do Rebanho'!$H$56+'Evolução do Rebanho'!$H$141)*$D64)</f>
        <v/>
      </c>
      <c r="E245" s="595" t="str">
        <f>IF($A245="","",$C64*('Evolução do Rebanho'!$P$56+'Evolução do Rebanho'!$P$141)*$D64)</f>
        <v/>
      </c>
    </row>
    <row r="246" spans="1:5" x14ac:dyDescent="0.2">
      <c r="A246" s="584" t="str">
        <f t="shared" si="49"/>
        <v/>
      </c>
      <c r="B246" s="585" t="str">
        <f>IF($A246="","",C65*('Evolução do Rebanho'!$H$42+'Evolução do Rebanho'!$H$127)*D65)</f>
        <v/>
      </c>
      <c r="C246" s="596" t="str">
        <f>IF($A246="","",$C65*('Evolução do Rebanho'!$P$42+'Evolução do Rebanho'!$P$127)*$D65)</f>
        <v/>
      </c>
      <c r="D246" s="585" t="str">
        <f>IF($A246="","",$C65*('Evolução do Rebanho'!$H$56+'Evolução do Rebanho'!$H$141)*$D65)</f>
        <v/>
      </c>
      <c r="E246" s="597" t="str">
        <f>IF($A246="","",$C65*('Evolução do Rebanho'!$P$56+'Evolução do Rebanho'!$P$141)*$D65)</f>
        <v/>
      </c>
    </row>
    <row r="247" spans="1:5" ht="15.75" x14ac:dyDescent="0.25">
      <c r="A247" s="586" t="s">
        <v>446</v>
      </c>
      <c r="B247" s="589">
        <f>SUM(B248:B258)</f>
        <v>0</v>
      </c>
      <c r="C247" s="589">
        <f>SUM(C248:C258)</f>
        <v>0</v>
      </c>
      <c r="D247" s="589">
        <f t="shared" ref="D247" si="50">SUM(D248:D258)</f>
        <v>0</v>
      </c>
      <c r="E247" s="589">
        <f t="shared" ref="E247" si="51">SUM(E248:E258)</f>
        <v>0</v>
      </c>
    </row>
    <row r="248" spans="1:5" x14ac:dyDescent="0.2">
      <c r="A248" s="607" t="str">
        <f t="shared" ref="A248:A258" si="52">IF(A68="","",A68)</f>
        <v/>
      </c>
      <c r="B248" s="582" t="str">
        <f t="shared" ref="B248:B258" si="53">IF(A248="","",C68*D68)</f>
        <v/>
      </c>
      <c r="C248" s="582" t="str">
        <f t="shared" ref="C248:C258" si="54">IF(A248="","",C68*D68)</f>
        <v/>
      </c>
      <c r="D248" s="582" t="str">
        <f t="shared" ref="D248:D258" si="55">IF(A248="","",C68*D68)</f>
        <v/>
      </c>
      <c r="E248" s="582" t="str">
        <f t="shared" ref="E248:E258" si="56">IF(A248="","",C68*D68)</f>
        <v/>
      </c>
    </row>
    <row r="249" spans="1:5" x14ac:dyDescent="0.2">
      <c r="A249" s="606" t="str">
        <f t="shared" si="52"/>
        <v/>
      </c>
      <c r="B249" s="598" t="str">
        <f t="shared" si="53"/>
        <v/>
      </c>
      <c r="C249" s="593" t="str">
        <f t="shared" si="54"/>
        <v/>
      </c>
      <c r="D249" s="598" t="str">
        <f t="shared" si="55"/>
        <v/>
      </c>
      <c r="E249" s="595" t="str">
        <f t="shared" si="56"/>
        <v/>
      </c>
    </row>
    <row r="250" spans="1:5" x14ac:dyDescent="0.2">
      <c r="A250" s="606" t="str">
        <f t="shared" si="52"/>
        <v/>
      </c>
      <c r="B250" s="598" t="str">
        <f t="shared" si="53"/>
        <v/>
      </c>
      <c r="C250" s="593" t="str">
        <f t="shared" si="54"/>
        <v/>
      </c>
      <c r="D250" s="598" t="str">
        <f t="shared" si="55"/>
        <v/>
      </c>
      <c r="E250" s="595" t="str">
        <f t="shared" si="56"/>
        <v/>
      </c>
    </row>
    <row r="251" spans="1:5" x14ac:dyDescent="0.2">
      <c r="A251" s="606" t="str">
        <f t="shared" si="52"/>
        <v/>
      </c>
      <c r="B251" s="598" t="str">
        <f t="shared" si="53"/>
        <v/>
      </c>
      <c r="C251" s="593" t="str">
        <f t="shared" si="54"/>
        <v/>
      </c>
      <c r="D251" s="598" t="str">
        <f t="shared" si="55"/>
        <v/>
      </c>
      <c r="E251" s="595" t="str">
        <f t="shared" si="56"/>
        <v/>
      </c>
    </row>
    <row r="252" spans="1:5" x14ac:dyDescent="0.2">
      <c r="A252" s="606" t="str">
        <f t="shared" si="52"/>
        <v/>
      </c>
      <c r="B252" s="598" t="str">
        <f t="shared" si="53"/>
        <v/>
      </c>
      <c r="C252" s="593" t="str">
        <f t="shared" si="54"/>
        <v/>
      </c>
      <c r="D252" s="598" t="str">
        <f t="shared" si="55"/>
        <v/>
      </c>
      <c r="E252" s="595" t="str">
        <f t="shared" si="56"/>
        <v/>
      </c>
    </row>
    <row r="253" spans="1:5" x14ac:dyDescent="0.2">
      <c r="A253" s="606" t="str">
        <f t="shared" si="52"/>
        <v/>
      </c>
      <c r="B253" s="598" t="str">
        <f t="shared" si="53"/>
        <v/>
      </c>
      <c r="C253" s="593" t="str">
        <f t="shared" si="54"/>
        <v/>
      </c>
      <c r="D253" s="598" t="str">
        <f t="shared" si="55"/>
        <v/>
      </c>
      <c r="E253" s="595" t="str">
        <f t="shared" si="56"/>
        <v/>
      </c>
    </row>
    <row r="254" spans="1:5" x14ac:dyDescent="0.2">
      <c r="A254" s="606" t="str">
        <f t="shared" si="52"/>
        <v/>
      </c>
      <c r="B254" s="598" t="str">
        <f t="shared" si="53"/>
        <v/>
      </c>
      <c r="C254" s="593" t="str">
        <f t="shared" si="54"/>
        <v/>
      </c>
      <c r="D254" s="598" t="str">
        <f t="shared" si="55"/>
        <v/>
      </c>
      <c r="E254" s="595" t="str">
        <f t="shared" si="56"/>
        <v/>
      </c>
    </row>
    <row r="255" spans="1:5" x14ac:dyDescent="0.2">
      <c r="A255" s="606" t="str">
        <f t="shared" si="52"/>
        <v/>
      </c>
      <c r="B255" s="598" t="str">
        <f t="shared" si="53"/>
        <v/>
      </c>
      <c r="C255" s="593" t="str">
        <f t="shared" si="54"/>
        <v/>
      </c>
      <c r="D255" s="598" t="str">
        <f t="shared" si="55"/>
        <v/>
      </c>
      <c r="E255" s="595" t="str">
        <f t="shared" si="56"/>
        <v/>
      </c>
    </row>
    <row r="256" spans="1:5" x14ac:dyDescent="0.2">
      <c r="A256" s="606" t="str">
        <f t="shared" si="52"/>
        <v/>
      </c>
      <c r="B256" s="598" t="str">
        <f t="shared" si="53"/>
        <v/>
      </c>
      <c r="C256" s="593" t="str">
        <f t="shared" si="54"/>
        <v/>
      </c>
      <c r="D256" s="598" t="str">
        <f t="shared" si="55"/>
        <v/>
      </c>
      <c r="E256" s="595" t="str">
        <f t="shared" si="56"/>
        <v/>
      </c>
    </row>
    <row r="257" spans="1:5" x14ac:dyDescent="0.2">
      <c r="A257" s="606" t="str">
        <f t="shared" si="52"/>
        <v/>
      </c>
      <c r="B257" s="598" t="str">
        <f t="shared" si="53"/>
        <v/>
      </c>
      <c r="C257" s="593" t="str">
        <f t="shared" si="54"/>
        <v/>
      </c>
      <c r="D257" s="598" t="str">
        <f t="shared" si="55"/>
        <v/>
      </c>
      <c r="E257" s="595" t="str">
        <f t="shared" si="56"/>
        <v/>
      </c>
    </row>
    <row r="258" spans="1:5" x14ac:dyDescent="0.2">
      <c r="A258" s="608" t="str">
        <f t="shared" si="52"/>
        <v/>
      </c>
      <c r="B258" s="585" t="str">
        <f t="shared" si="53"/>
        <v/>
      </c>
      <c r="C258" s="596" t="str">
        <f t="shared" si="54"/>
        <v/>
      </c>
      <c r="D258" s="585" t="str">
        <f t="shared" si="55"/>
        <v/>
      </c>
      <c r="E258" s="597" t="str">
        <f t="shared" si="56"/>
        <v/>
      </c>
    </row>
    <row r="259" spans="1:5" ht="15.75" x14ac:dyDescent="0.25">
      <c r="A259" s="586" t="s">
        <v>328</v>
      </c>
      <c r="B259" s="589">
        <f>SUM(B260:B271)</f>
        <v>0</v>
      </c>
      <c r="C259" s="589">
        <f t="shared" ref="C259" si="57">SUM(C260:C271)</f>
        <v>0</v>
      </c>
      <c r="D259" s="589">
        <f t="shared" ref="D259" si="58">SUM(D260:D271)</f>
        <v>0</v>
      </c>
      <c r="E259" s="589">
        <f>SUM(E260:E271)</f>
        <v>0</v>
      </c>
    </row>
    <row r="260" spans="1:5" x14ac:dyDescent="0.2">
      <c r="A260" s="605" t="str">
        <f t="shared" ref="A260:A270" si="59">IF(A81="","",A81)</f>
        <v/>
      </c>
      <c r="B260" s="582" t="str">
        <f t="shared" ref="B260:B270" si="60">IF(A260="","",(C81*12)*D81)</f>
        <v/>
      </c>
      <c r="C260" s="594" t="str">
        <f t="shared" ref="C260:C270" si="61">IF(A260="","",(C81*12)*D81)</f>
        <v/>
      </c>
      <c r="D260" s="582" t="str">
        <f t="shared" ref="D260:D270" si="62">IF(A260="","",(C81*12)*D81)</f>
        <v/>
      </c>
      <c r="E260" s="594" t="str">
        <f t="shared" ref="E260:E270" si="63">IF(A260="","",(C81*12)*D81)</f>
        <v/>
      </c>
    </row>
    <row r="261" spans="1:5" x14ac:dyDescent="0.2">
      <c r="A261" s="513" t="str">
        <f t="shared" si="59"/>
        <v/>
      </c>
      <c r="B261" s="593" t="str">
        <f t="shared" si="60"/>
        <v/>
      </c>
      <c r="C261" s="598" t="str">
        <f t="shared" si="61"/>
        <v/>
      </c>
      <c r="D261" s="593" t="str">
        <f t="shared" si="62"/>
        <v/>
      </c>
      <c r="E261" s="598" t="str">
        <f t="shared" si="63"/>
        <v/>
      </c>
    </row>
    <row r="262" spans="1:5" x14ac:dyDescent="0.2">
      <c r="A262" s="513" t="str">
        <f t="shared" si="59"/>
        <v/>
      </c>
      <c r="B262" s="593" t="str">
        <f t="shared" si="60"/>
        <v/>
      </c>
      <c r="C262" s="598" t="str">
        <f t="shared" si="61"/>
        <v/>
      </c>
      <c r="D262" s="593" t="str">
        <f t="shared" si="62"/>
        <v/>
      </c>
      <c r="E262" s="598" t="str">
        <f t="shared" si="63"/>
        <v/>
      </c>
    </row>
    <row r="263" spans="1:5" x14ac:dyDescent="0.2">
      <c r="A263" s="513" t="str">
        <f t="shared" si="59"/>
        <v/>
      </c>
      <c r="B263" s="593" t="str">
        <f t="shared" si="60"/>
        <v/>
      </c>
      <c r="C263" s="598" t="str">
        <f t="shared" si="61"/>
        <v/>
      </c>
      <c r="D263" s="593" t="str">
        <f t="shared" si="62"/>
        <v/>
      </c>
      <c r="E263" s="598" t="str">
        <f t="shared" si="63"/>
        <v/>
      </c>
    </row>
    <row r="264" spans="1:5" x14ac:dyDescent="0.2">
      <c r="A264" s="513" t="str">
        <f t="shared" si="59"/>
        <v/>
      </c>
      <c r="B264" s="593" t="str">
        <f t="shared" si="60"/>
        <v/>
      </c>
      <c r="C264" s="598" t="str">
        <f t="shared" si="61"/>
        <v/>
      </c>
      <c r="D264" s="593" t="str">
        <f t="shared" si="62"/>
        <v/>
      </c>
      <c r="E264" s="598" t="str">
        <f t="shared" si="63"/>
        <v/>
      </c>
    </row>
    <row r="265" spans="1:5" x14ac:dyDescent="0.2">
      <c r="A265" s="513" t="str">
        <f t="shared" si="59"/>
        <v/>
      </c>
      <c r="B265" s="593" t="str">
        <f t="shared" si="60"/>
        <v/>
      </c>
      <c r="C265" s="598" t="str">
        <f t="shared" si="61"/>
        <v/>
      </c>
      <c r="D265" s="593" t="str">
        <f t="shared" si="62"/>
        <v/>
      </c>
      <c r="E265" s="598" t="str">
        <f t="shared" si="63"/>
        <v/>
      </c>
    </row>
    <row r="266" spans="1:5" x14ac:dyDescent="0.2">
      <c r="A266" s="513" t="str">
        <f t="shared" si="59"/>
        <v/>
      </c>
      <c r="B266" s="593" t="str">
        <f t="shared" si="60"/>
        <v/>
      </c>
      <c r="C266" s="598" t="str">
        <f t="shared" si="61"/>
        <v/>
      </c>
      <c r="D266" s="593" t="str">
        <f t="shared" si="62"/>
        <v/>
      </c>
      <c r="E266" s="598" t="str">
        <f t="shared" si="63"/>
        <v/>
      </c>
    </row>
    <row r="267" spans="1:5" x14ac:dyDescent="0.2">
      <c r="A267" s="513" t="str">
        <f t="shared" si="59"/>
        <v/>
      </c>
      <c r="B267" s="593" t="str">
        <f t="shared" si="60"/>
        <v/>
      </c>
      <c r="C267" s="598" t="str">
        <f t="shared" si="61"/>
        <v/>
      </c>
      <c r="D267" s="593" t="str">
        <f t="shared" si="62"/>
        <v/>
      </c>
      <c r="E267" s="598" t="str">
        <f t="shared" si="63"/>
        <v/>
      </c>
    </row>
    <row r="268" spans="1:5" x14ac:dyDescent="0.2">
      <c r="A268" s="513" t="str">
        <f t="shared" si="59"/>
        <v/>
      </c>
      <c r="B268" s="593" t="str">
        <f t="shared" si="60"/>
        <v/>
      </c>
      <c r="C268" s="598" t="str">
        <f t="shared" si="61"/>
        <v/>
      </c>
      <c r="D268" s="593" t="str">
        <f t="shared" si="62"/>
        <v/>
      </c>
      <c r="E268" s="598" t="str">
        <f t="shared" si="63"/>
        <v/>
      </c>
    </row>
    <row r="269" spans="1:5" x14ac:dyDescent="0.2">
      <c r="A269" s="513" t="str">
        <f t="shared" si="59"/>
        <v/>
      </c>
      <c r="B269" s="593" t="str">
        <f t="shared" si="60"/>
        <v/>
      </c>
      <c r="C269" s="598" t="str">
        <f t="shared" si="61"/>
        <v/>
      </c>
      <c r="D269" s="593" t="str">
        <f t="shared" si="62"/>
        <v/>
      </c>
      <c r="E269" s="598" t="str">
        <f t="shared" si="63"/>
        <v/>
      </c>
    </row>
    <row r="270" spans="1:5" x14ac:dyDescent="0.2">
      <c r="A270" s="513" t="str">
        <f t="shared" si="59"/>
        <v/>
      </c>
      <c r="B270" s="593" t="str">
        <f t="shared" si="60"/>
        <v/>
      </c>
      <c r="C270" s="598" t="str">
        <f t="shared" si="61"/>
        <v/>
      </c>
      <c r="D270" s="593" t="str">
        <f t="shared" si="62"/>
        <v/>
      </c>
      <c r="E270" s="598" t="str">
        <f t="shared" si="63"/>
        <v/>
      </c>
    </row>
    <row r="271" spans="1:5" x14ac:dyDescent="0.2">
      <c r="A271" s="583" t="s">
        <v>448</v>
      </c>
      <c r="B271" s="598">
        <f>Pecuária!$G$101+Pecuária!$G$114</f>
        <v>0</v>
      </c>
      <c r="C271" s="598">
        <f>Pecuária!$G$101+Pecuária!$G$114</f>
        <v>0</v>
      </c>
      <c r="D271" s="598">
        <f>Pecuária!$G$101+Pecuária!$G$114</f>
        <v>0</v>
      </c>
      <c r="E271" s="598">
        <f>Pecuária!$G$101+Pecuária!$G$114</f>
        <v>0</v>
      </c>
    </row>
    <row r="272" spans="1:5" ht="15.75" x14ac:dyDescent="0.25">
      <c r="A272" s="609" t="s">
        <v>857</v>
      </c>
      <c r="B272" s="589">
        <f>('Receita Pecuária'!C34+'Receita Pecuária'!C86)*1.5%</f>
        <v>0</v>
      </c>
      <c r="C272" s="589">
        <f>('Receita Pecuária'!E34+'Receita Pecuária'!E86)*1.5%</f>
        <v>0</v>
      </c>
      <c r="D272" s="589">
        <f>('Receita Pecuária'!G34+'Receita Pecuária'!G86)*1.5%</f>
        <v>0</v>
      </c>
      <c r="E272" s="589">
        <f>('Receita Pecuária'!I34+'Receita Pecuária'!I86)*1.5%</f>
        <v>0</v>
      </c>
    </row>
    <row r="273" spans="1:5" ht="15.75" x14ac:dyDescent="0.25">
      <c r="A273" s="586" t="s">
        <v>852</v>
      </c>
      <c r="B273" s="589">
        <f>SUM(B259,B247,B235,B222,B272)</f>
        <v>0</v>
      </c>
      <c r="C273" s="589">
        <f t="shared" ref="C273:E273" si="64">SUM(C259,C247,C235,C222,C272)</f>
        <v>0</v>
      </c>
      <c r="D273" s="589">
        <f t="shared" si="64"/>
        <v>0</v>
      </c>
      <c r="E273" s="589">
        <f t="shared" si="64"/>
        <v>0</v>
      </c>
    </row>
    <row r="275" spans="1:5" ht="15.75" x14ac:dyDescent="0.25">
      <c r="A275" s="586" t="s">
        <v>339</v>
      </c>
      <c r="B275" s="580" t="s">
        <v>377</v>
      </c>
      <c r="C275" s="580" t="s">
        <v>378</v>
      </c>
      <c r="D275" s="580" t="s">
        <v>379</v>
      </c>
      <c r="E275" s="580" t="s">
        <v>380</v>
      </c>
    </row>
    <row r="276" spans="1:5" ht="15.75" x14ac:dyDescent="0.25">
      <c r="A276" s="578" t="s">
        <v>700</v>
      </c>
      <c r="B276" s="603">
        <f>SUM(B277:B288)</f>
        <v>0</v>
      </c>
      <c r="C276" s="603">
        <f t="shared" ref="C276" si="65">SUM(C277:C288)</f>
        <v>0</v>
      </c>
      <c r="D276" s="603">
        <f t="shared" ref="D276" si="66">SUM(D277:D288)</f>
        <v>0</v>
      </c>
      <c r="E276" s="603">
        <f t="shared" ref="E276" si="67">SUM(E277:E288)</f>
        <v>0</v>
      </c>
    </row>
    <row r="277" spans="1:5" x14ac:dyDescent="0.2">
      <c r="A277" s="581" t="str">
        <f>IF($A$41="","",$A$41)</f>
        <v/>
      </c>
      <c r="B277" s="582" t="str">
        <f>IF(A277="","",C41*('Evolução do Rebanho'!$H$70+'Evolução do Rebanho'!$H$155)*365*D41)</f>
        <v/>
      </c>
      <c r="C277" s="582" t="str">
        <f>IF(A277="","",C41*('Evolução do Rebanho'!$P$155+'Evolução do Rebanho'!$P$70)*365*D41)</f>
        <v/>
      </c>
      <c r="D277" s="582" t="str">
        <f>IF(A277="","",C41*('Evolução do Rebanho'!$H$84+'Evolução do Rebanho'!$H$169)*365*D41)</f>
        <v/>
      </c>
      <c r="E277" s="582" t="str">
        <f>IF(A277="","",$C41*('Evolução do Rebanho'!$P$84+'Evolução do Rebanho'!$P$169)*365*D41)</f>
        <v/>
      </c>
    </row>
    <row r="278" spans="1:5" x14ac:dyDescent="0.2">
      <c r="A278" s="583" t="str">
        <f>IF($A$42="","",$A$42)</f>
        <v/>
      </c>
      <c r="B278" s="598" t="str">
        <f>IF(A278="","",C42*('Evolução do Rebanho'!$H$70+'Evolução do Rebanho'!$H$155)*365*D42)</f>
        <v/>
      </c>
      <c r="C278" s="593" t="str">
        <f>IF(A278="","",C42*('Evolução do Rebanho'!$P$155+'Evolução do Rebanho'!$P$70)*365*D42)</f>
        <v/>
      </c>
      <c r="D278" s="598" t="str">
        <f>IF(A278="","",C42*('Evolução do Rebanho'!$H$84+'Evolução do Rebanho'!$H$169)*365*D42)</f>
        <v/>
      </c>
      <c r="E278" s="595" t="str">
        <f>IF(A278="","",$C42*('Evolução do Rebanho'!$P$84+'Evolução do Rebanho'!$P$169)*365*D42)</f>
        <v/>
      </c>
    </row>
    <row r="279" spans="1:5" x14ac:dyDescent="0.2">
      <c r="A279" s="583" t="str">
        <f>IF($A$43="","",$A$43)</f>
        <v/>
      </c>
      <c r="B279" s="598" t="str">
        <f>IF(A279="","",C43*('Evolução do Rebanho'!$H$70+'Evolução do Rebanho'!$H$155)*365*D43)</f>
        <v/>
      </c>
      <c r="C279" s="593" t="str">
        <f>IF(A279="","",C43*('Evolução do Rebanho'!$P$155+'Evolução do Rebanho'!$P$70)*365*D43)</f>
        <v/>
      </c>
      <c r="D279" s="598" t="str">
        <f>IF(A279="","",C43*('Evolução do Rebanho'!$H$84+'Evolução do Rebanho'!$H$169)*365*D43)</f>
        <v/>
      </c>
      <c r="E279" s="595" t="str">
        <f>IF(A279="","",$C43*('Evolução do Rebanho'!$P$84+'Evolução do Rebanho'!$P$169)*365*D43)</f>
        <v/>
      </c>
    </row>
    <row r="280" spans="1:5" x14ac:dyDescent="0.2">
      <c r="A280" s="583" t="str">
        <f>IF($A$44="","",$A$44)</f>
        <v/>
      </c>
      <c r="B280" s="598" t="str">
        <f>IF(A280="","",C44*('Evolução do Rebanho'!$H$70+'Evolução do Rebanho'!$H$155)*365*D44)</f>
        <v/>
      </c>
      <c r="C280" s="593" t="str">
        <f>IF(A280="","",C44*('Evolução do Rebanho'!$P$155+'Evolução do Rebanho'!$P$70)*365*D44)</f>
        <v/>
      </c>
      <c r="D280" s="598" t="str">
        <f>IF(A280="","",C44*('Evolução do Rebanho'!$H$84+'Evolução do Rebanho'!$H$169)*365*D44)</f>
        <v/>
      </c>
      <c r="E280" s="595" t="str">
        <f>IF(A280="","",$C44*('Evolução do Rebanho'!$P$84+'Evolução do Rebanho'!$P$169)*365*D44)</f>
        <v/>
      </c>
    </row>
    <row r="281" spans="1:5" x14ac:dyDescent="0.2">
      <c r="A281" s="583" t="str">
        <f>IF($A$45="","",$A$45)</f>
        <v/>
      </c>
      <c r="B281" s="598" t="str">
        <f>IF(A281="","",C45*('Evolução do Rebanho'!$H$70+'Evolução do Rebanho'!$H$155)*365*D45)</f>
        <v/>
      </c>
      <c r="C281" s="593" t="str">
        <f>IF(A281="","",C45*('Evolução do Rebanho'!$P$155+'Evolução do Rebanho'!$P$70)*365*D45)</f>
        <v/>
      </c>
      <c r="D281" s="598" t="str">
        <f>IF(A281="","",C45*('Evolução do Rebanho'!$H$84+'Evolução do Rebanho'!$H$169)*365*D45)</f>
        <v/>
      </c>
      <c r="E281" s="595" t="str">
        <f>IF(A281="","",$C45*('Evolução do Rebanho'!$P$84+'Evolução do Rebanho'!$P$169)*365*D45)</f>
        <v/>
      </c>
    </row>
    <row r="282" spans="1:5" x14ac:dyDescent="0.2">
      <c r="A282" s="583" t="str">
        <f>IF($A$46="","",$A$46)</f>
        <v/>
      </c>
      <c r="B282" s="598" t="str">
        <f>IF(A282="","",C46*('Evolução do Rebanho'!$H$70+'Evolução do Rebanho'!$H$155)*365*D46)</f>
        <v/>
      </c>
      <c r="C282" s="593" t="str">
        <f>IF(A282="","",C46*('Evolução do Rebanho'!$P$155+'Evolução do Rebanho'!$P$70)*365*D46)</f>
        <v/>
      </c>
      <c r="D282" s="598" t="str">
        <f>IF(A282="","",C46*('Evolução do Rebanho'!$H$84+'Evolução do Rebanho'!$H$169)*365*D46)</f>
        <v/>
      </c>
      <c r="E282" s="595" t="str">
        <f>IF(A282="","",$C46*('Evolução do Rebanho'!$P$84+'Evolução do Rebanho'!$P$169)*365*D46)</f>
        <v/>
      </c>
    </row>
    <row r="283" spans="1:5" x14ac:dyDescent="0.2">
      <c r="A283" s="583" t="str">
        <f>IF($A$47="","",$A$47)</f>
        <v/>
      </c>
      <c r="B283" s="598" t="str">
        <f>IF(A283="","",C47*('Evolução do Rebanho'!$H$70+'Evolução do Rebanho'!$H$155)*365*D47)</f>
        <v/>
      </c>
      <c r="C283" s="593" t="str">
        <f>IF(A283="","",C47*('Evolução do Rebanho'!$P$155+'Evolução do Rebanho'!$P$70)*365*D47)</f>
        <v/>
      </c>
      <c r="D283" s="598" t="str">
        <f>IF(A283="","",C47*('Evolução do Rebanho'!$H$84+'Evolução do Rebanho'!$H$169)*365*D47)</f>
        <v/>
      </c>
      <c r="E283" s="595" t="str">
        <f>IF(A283="","",$C47*('Evolução do Rebanho'!$P$84+'Evolução do Rebanho'!$P$169)*365*D47)</f>
        <v/>
      </c>
    </row>
    <row r="284" spans="1:5" x14ac:dyDescent="0.2">
      <c r="A284" s="583" t="str">
        <f>IF($A$48="","",$A$48)</f>
        <v/>
      </c>
      <c r="B284" s="598" t="str">
        <f>IF(A284="","",C48*('Evolução do Rebanho'!$H$70+'Evolução do Rebanho'!$H$155)*365*D48)</f>
        <v/>
      </c>
      <c r="C284" s="593" t="str">
        <f>IF(A284="","",C48*('Evolução do Rebanho'!$P$155+'Evolução do Rebanho'!$P$70)*365*D48)</f>
        <v/>
      </c>
      <c r="D284" s="598" t="str">
        <f>IF(A284="","",C48*('Evolução do Rebanho'!$H$84+'Evolução do Rebanho'!$H$169)*365*D48)</f>
        <v/>
      </c>
      <c r="E284" s="595" t="str">
        <f>IF(A284="","",$C48*('Evolução do Rebanho'!$P$84+'Evolução do Rebanho'!$P$169)*365*D48)</f>
        <v/>
      </c>
    </row>
    <row r="285" spans="1:5" x14ac:dyDescent="0.2">
      <c r="A285" s="583" t="str">
        <f>IF($A$49="","",$A$49)</f>
        <v/>
      </c>
      <c r="B285" s="598" t="str">
        <f>IF(A285="","",C49*('Evolução do Rebanho'!$H$70+'Evolução do Rebanho'!$H$155)*365*D49)</f>
        <v/>
      </c>
      <c r="C285" s="593" t="str">
        <f>IF(A285="","",C49*('Evolução do Rebanho'!$P$155+'Evolução do Rebanho'!$P$70)*365*D49)</f>
        <v/>
      </c>
      <c r="D285" s="598" t="str">
        <f>IF(A285="","",C49*('Evolução do Rebanho'!$H$84+'Evolução do Rebanho'!$H$169)*365*D49)</f>
        <v/>
      </c>
      <c r="E285" s="595" t="str">
        <f>IF(A285="","",$C49*('Evolução do Rebanho'!$P$84+'Evolução do Rebanho'!$P$169)*365*D49)</f>
        <v/>
      </c>
    </row>
    <row r="286" spans="1:5" x14ac:dyDescent="0.2">
      <c r="A286" s="583" t="str">
        <f>IF($A$50="","",$A$50)</f>
        <v/>
      </c>
      <c r="B286" s="598" t="str">
        <f>IF(A286="","",C50*('Evolução do Rebanho'!$H$70+'Evolução do Rebanho'!$H$155)*365*D50)</f>
        <v/>
      </c>
      <c r="C286" s="593" t="str">
        <f>IF(A286="","",C50*('Evolução do Rebanho'!$P$155+'Evolução do Rebanho'!$P$70)*365*D50)</f>
        <v/>
      </c>
      <c r="D286" s="598" t="str">
        <f>IF(A286="","",C50*('Evolução do Rebanho'!$H$84+'Evolução do Rebanho'!$H$169)*365*D50)</f>
        <v/>
      </c>
      <c r="E286" s="595" t="str">
        <f>IF(A286="","",$C50*('Evolução do Rebanho'!$P$84+'Evolução do Rebanho'!$P$169)*365*D50)</f>
        <v/>
      </c>
    </row>
    <row r="287" spans="1:5" x14ac:dyDescent="0.2">
      <c r="A287" s="583" t="str">
        <f>IF($A$51="","",$A$51)</f>
        <v/>
      </c>
      <c r="B287" s="598" t="str">
        <f>IF(A287="","",C51*('Evolução do Rebanho'!$H$70+'Evolução do Rebanho'!$H$155)*365*D51)</f>
        <v/>
      </c>
      <c r="C287" s="593" t="str">
        <f>IF(A287="","",C51*('Evolução do Rebanho'!$P$155+'Evolução do Rebanho'!$P$70)*365*D51)</f>
        <v/>
      </c>
      <c r="D287" s="598" t="str">
        <f>IF(A287="","",C51*('Evolução do Rebanho'!$H$84+'Evolução do Rebanho'!$H$169)*365*D51)</f>
        <v/>
      </c>
      <c r="E287" s="595" t="str">
        <f>IF(A287="","",$C51*('Evolução do Rebanho'!$P$84+'Evolução do Rebanho'!$P$169)*365*D51)</f>
        <v/>
      </c>
    </row>
    <row r="288" spans="1:5" x14ac:dyDescent="0.2">
      <c r="A288" s="584" t="str">
        <f>IF($A$52="","",$A$52)</f>
        <v/>
      </c>
      <c r="B288" s="585" t="str">
        <f>IF(A288="","",C52*('Evolução do Rebanho'!$H$70+'Evolução do Rebanho'!$H$155)*365*D52)</f>
        <v/>
      </c>
      <c r="C288" s="596" t="str">
        <f>IF(A288="","",C52*('Evolução do Rebanho'!$P$155+'Evolução do Rebanho'!$P$70)*365*D52)</f>
        <v/>
      </c>
      <c r="D288" s="585" t="str">
        <f>IF(A288="","",C52*('Evolução do Rebanho'!$H$84+'Evolução do Rebanho'!$H$169)*365*D52)</f>
        <v/>
      </c>
      <c r="E288" s="597" t="str">
        <f>IF(A288="","",$C52*('Evolução do Rebanho'!$P$84+'Evolução do Rebanho'!$P$169)*365*D52)</f>
        <v/>
      </c>
    </row>
    <row r="289" spans="1:5" ht="15.75" x14ac:dyDescent="0.25">
      <c r="A289" s="590" t="s">
        <v>442</v>
      </c>
      <c r="B289" s="589">
        <f>SUM(B290:B300)</f>
        <v>0</v>
      </c>
      <c r="C289" s="589">
        <f>SUM(C290:C300)</f>
        <v>0</v>
      </c>
      <c r="D289" s="589">
        <f t="shared" ref="D289" si="68">SUM(D290:D300)</f>
        <v>0</v>
      </c>
      <c r="E289" s="589">
        <f>SUM(E290:E300)</f>
        <v>0</v>
      </c>
    </row>
    <row r="290" spans="1:5" x14ac:dyDescent="0.2">
      <c r="A290" s="581" t="str">
        <f t="shared" ref="A290:A300" si="69">IF(A55="","",A55)</f>
        <v/>
      </c>
      <c r="B290" s="582" t="str">
        <f>IF($A290="","",C55*('Evolução do Rebanho'!$H$70+'Evolução do Rebanho'!$H$155)*D55)</f>
        <v/>
      </c>
      <c r="C290" s="582" t="str">
        <f>IF($A290="","",$C55*('Evolução do Rebanho'!$P$155+'Evolução do Rebanho'!$P$70)*$D55)</f>
        <v/>
      </c>
      <c r="D290" s="582" t="str">
        <f>IF($A290="","",$C55*('Evolução do Rebanho'!$H$84+'Evolução do Rebanho'!$H$169)*$D55)</f>
        <v/>
      </c>
      <c r="E290" s="582" t="str">
        <f>IF($A290="","",$C55*('Evolução do Rebanho'!$P$84+'Evolução do Rebanho'!$P$169)*$D55)</f>
        <v/>
      </c>
    </row>
    <row r="291" spans="1:5" x14ac:dyDescent="0.2">
      <c r="A291" s="583" t="str">
        <f t="shared" si="69"/>
        <v/>
      </c>
      <c r="B291" s="598" t="str">
        <f>IF($A291="","",C56*('Evolução do Rebanho'!$H$70+'Evolução do Rebanho'!$H$155)*D56)</f>
        <v/>
      </c>
      <c r="C291" s="593" t="str">
        <f>IF($A291="","",$C56*('Evolução do Rebanho'!$P$155+'Evolução do Rebanho'!$P$70)*$D56)</f>
        <v/>
      </c>
      <c r="D291" s="598" t="str">
        <f>IF($A291="","",$C56*('Evolução do Rebanho'!$H$84+'Evolução do Rebanho'!$H$169)*$D56)</f>
        <v/>
      </c>
      <c r="E291" s="595" t="str">
        <f>IF($A291="","",$C56*('Evolução do Rebanho'!$P$84+'Evolução do Rebanho'!$P$169)*$D56)</f>
        <v/>
      </c>
    </row>
    <row r="292" spans="1:5" x14ac:dyDescent="0.2">
      <c r="A292" s="583" t="str">
        <f t="shared" si="69"/>
        <v/>
      </c>
      <c r="B292" s="598" t="str">
        <f>IF($A292="","",C57*('Evolução do Rebanho'!$H$70+'Evolução do Rebanho'!$H$155)*D57)</f>
        <v/>
      </c>
      <c r="C292" s="593" t="str">
        <f>IF($A292="","",$C57*('Evolução do Rebanho'!$P$155+'Evolução do Rebanho'!$P$70)*$D57)</f>
        <v/>
      </c>
      <c r="D292" s="598" t="str">
        <f>IF($A292="","",$C57*('Evolução do Rebanho'!$H$84+'Evolução do Rebanho'!$H$169)*$D57)</f>
        <v/>
      </c>
      <c r="E292" s="595" t="str">
        <f>IF($A292="","",$C57*('Evolução do Rebanho'!$P$84+'Evolução do Rebanho'!$P$169)*$D57)</f>
        <v/>
      </c>
    </row>
    <row r="293" spans="1:5" x14ac:dyDescent="0.2">
      <c r="A293" s="583" t="str">
        <f t="shared" si="69"/>
        <v/>
      </c>
      <c r="B293" s="598" t="str">
        <f>IF($A293="","",C58*('Evolução do Rebanho'!$H$70+'Evolução do Rebanho'!$H$155)*D58)</f>
        <v/>
      </c>
      <c r="C293" s="593" t="str">
        <f>IF($A293="","",$C58*('Evolução do Rebanho'!$P$155+'Evolução do Rebanho'!$P$70)*$D58)</f>
        <v/>
      </c>
      <c r="D293" s="598" t="str">
        <f>IF($A293="","",$C58*('Evolução do Rebanho'!$H$84+'Evolução do Rebanho'!$H$169)*$D58)</f>
        <v/>
      </c>
      <c r="E293" s="595" t="str">
        <f>IF($A293="","",$C58*('Evolução do Rebanho'!$P$84+'Evolução do Rebanho'!$P$169)*$D58)</f>
        <v/>
      </c>
    </row>
    <row r="294" spans="1:5" x14ac:dyDescent="0.2">
      <c r="A294" s="583" t="str">
        <f t="shared" si="69"/>
        <v/>
      </c>
      <c r="B294" s="598" t="str">
        <f>IF($A294="","",C59*('Evolução do Rebanho'!$H$70+'Evolução do Rebanho'!$H$155)*D59)</f>
        <v/>
      </c>
      <c r="C294" s="593" t="str">
        <f>IF($A294="","",$C59*('Evolução do Rebanho'!$P$155+'Evolução do Rebanho'!$P$70)*$D59)</f>
        <v/>
      </c>
      <c r="D294" s="598" t="str">
        <f>IF($A294="","",$C59*('Evolução do Rebanho'!$H$84+'Evolução do Rebanho'!$H$169)*$D59)</f>
        <v/>
      </c>
      <c r="E294" s="595" t="str">
        <f>IF($A294="","",$C59*('Evolução do Rebanho'!$P$84+'Evolução do Rebanho'!$P$169)*$D59)</f>
        <v/>
      </c>
    </row>
    <row r="295" spans="1:5" x14ac:dyDescent="0.2">
      <c r="A295" s="583" t="str">
        <f t="shared" si="69"/>
        <v/>
      </c>
      <c r="B295" s="598" t="str">
        <f>IF($A295="","",C60*('Evolução do Rebanho'!$H$70+'Evolução do Rebanho'!$H$155)*D60)</f>
        <v/>
      </c>
      <c r="C295" s="593" t="str">
        <f>IF($A295="","",$C60*('Evolução do Rebanho'!$P$155+'Evolução do Rebanho'!$P$70)*$D60)</f>
        <v/>
      </c>
      <c r="D295" s="598" t="str">
        <f>IF($A295="","",$C60*('Evolução do Rebanho'!$H$84+'Evolução do Rebanho'!$H$169)*$D60)</f>
        <v/>
      </c>
      <c r="E295" s="595" t="str">
        <f>IF($A295="","",$C60*('Evolução do Rebanho'!$P$84+'Evolução do Rebanho'!$P$169)*$D60)</f>
        <v/>
      </c>
    </row>
    <row r="296" spans="1:5" x14ac:dyDescent="0.2">
      <c r="A296" s="583" t="str">
        <f t="shared" si="69"/>
        <v/>
      </c>
      <c r="B296" s="598" t="str">
        <f>IF($A296="","",C61*('Evolução do Rebanho'!$H$70+'Evolução do Rebanho'!$H$155)*D61)</f>
        <v/>
      </c>
      <c r="C296" s="593" t="str">
        <f>IF($A296="","",$C61*('Evolução do Rebanho'!$P$155+'Evolução do Rebanho'!$P$70)*$D61)</f>
        <v/>
      </c>
      <c r="D296" s="598" t="str">
        <f>IF($A296="","",$C61*('Evolução do Rebanho'!$H$84+'Evolução do Rebanho'!$H$169)*$D61)</f>
        <v/>
      </c>
      <c r="E296" s="595" t="str">
        <f>IF($A296="","",$C61*('Evolução do Rebanho'!$P$84+'Evolução do Rebanho'!$P$169)*$D61)</f>
        <v/>
      </c>
    </row>
    <row r="297" spans="1:5" x14ac:dyDescent="0.2">
      <c r="A297" s="583" t="str">
        <f t="shared" si="69"/>
        <v/>
      </c>
      <c r="B297" s="598" t="str">
        <f>IF($A297="","",C62*('Evolução do Rebanho'!$H$70+'Evolução do Rebanho'!$H$155)*D62)</f>
        <v/>
      </c>
      <c r="C297" s="593" t="str">
        <f>IF($A297="","",$C62*('Evolução do Rebanho'!$P$155+'Evolução do Rebanho'!$P$70)*$D62)</f>
        <v/>
      </c>
      <c r="D297" s="598" t="str">
        <f>IF($A297="","",$C62*('Evolução do Rebanho'!$H$84+'Evolução do Rebanho'!$H$169)*$D62)</f>
        <v/>
      </c>
      <c r="E297" s="595" t="str">
        <f>IF($A297="","",$C62*('Evolução do Rebanho'!$P$84+'Evolução do Rebanho'!$P$169)*$D62)</f>
        <v/>
      </c>
    </row>
    <row r="298" spans="1:5" x14ac:dyDescent="0.2">
      <c r="A298" s="583" t="str">
        <f t="shared" si="69"/>
        <v/>
      </c>
      <c r="B298" s="598" t="str">
        <f>IF($A298="","",C63*('Evolução do Rebanho'!$H$70+'Evolução do Rebanho'!$H$155)*D63)</f>
        <v/>
      </c>
      <c r="C298" s="593" t="str">
        <f>IF($A298="","",$C63*('Evolução do Rebanho'!$P$155+'Evolução do Rebanho'!$P$70)*$D63)</f>
        <v/>
      </c>
      <c r="D298" s="598" t="str">
        <f>IF($A298="","",$C63*('Evolução do Rebanho'!$H$84+'Evolução do Rebanho'!$H$169)*$D63)</f>
        <v/>
      </c>
      <c r="E298" s="595" t="str">
        <f>IF($A298="","",$C63*('Evolução do Rebanho'!$P$84+'Evolução do Rebanho'!$P$169)*$D63)</f>
        <v/>
      </c>
    </row>
    <row r="299" spans="1:5" x14ac:dyDescent="0.2">
      <c r="A299" s="583" t="str">
        <f t="shared" si="69"/>
        <v/>
      </c>
      <c r="B299" s="598" t="str">
        <f>IF($A299="","",C64*('Evolução do Rebanho'!$H$70+'Evolução do Rebanho'!$H$155)*D64)</f>
        <v/>
      </c>
      <c r="C299" s="593" t="str">
        <f>IF($A299="","",$C64*('Evolução do Rebanho'!$P$155+'Evolução do Rebanho'!$P$70)*$D64)</f>
        <v/>
      </c>
      <c r="D299" s="598" t="str">
        <f>IF($A299="","",$C64*('Evolução do Rebanho'!$H$84+'Evolução do Rebanho'!$H$169)*$D64)</f>
        <v/>
      </c>
      <c r="E299" s="595" t="str">
        <f>IF($A299="","",$C64*('Evolução do Rebanho'!$P$84+'Evolução do Rebanho'!$P$169)*$D64)</f>
        <v/>
      </c>
    </row>
    <row r="300" spans="1:5" x14ac:dyDescent="0.2">
      <c r="A300" s="584" t="str">
        <f t="shared" si="69"/>
        <v/>
      </c>
      <c r="B300" s="585" t="str">
        <f>IF($A300="","",C65*('Evolução do Rebanho'!$H$70+'Evolução do Rebanho'!$H$155)*D65)</f>
        <v/>
      </c>
      <c r="C300" s="596" t="str">
        <f>IF($A300="","",$C65*('Evolução do Rebanho'!$P$155+'Evolução do Rebanho'!$P$70)*$D65)</f>
        <v/>
      </c>
      <c r="D300" s="585" t="str">
        <f>IF($A300="","",$C65*('Evolução do Rebanho'!$H$84+'Evolução do Rebanho'!$H$169)*$D65)</f>
        <v/>
      </c>
      <c r="E300" s="597" t="str">
        <f>IF($A300="","",$C65*('Evolução do Rebanho'!$P$84+'Evolução do Rebanho'!$P$169)*$D65)</f>
        <v/>
      </c>
    </row>
    <row r="301" spans="1:5" ht="15.75" x14ac:dyDescent="0.25">
      <c r="A301" s="586" t="s">
        <v>446</v>
      </c>
      <c r="B301" s="589">
        <f>SUM(B302:B312)</f>
        <v>0</v>
      </c>
      <c r="C301" s="589">
        <f>SUM(C302:C312)</f>
        <v>0</v>
      </c>
      <c r="D301" s="589">
        <f t="shared" ref="D301" si="70">SUM(D302:D312)</f>
        <v>0</v>
      </c>
      <c r="E301" s="589">
        <f t="shared" ref="E301" si="71">SUM(E302:E312)</f>
        <v>0</v>
      </c>
    </row>
    <row r="302" spans="1:5" x14ac:dyDescent="0.2">
      <c r="A302" s="607" t="str">
        <f t="shared" ref="A302:A312" si="72">IF(A68="","",A68)</f>
        <v/>
      </c>
      <c r="B302" s="582" t="str">
        <f t="shared" ref="B302:B312" si="73">IF(A302="","",C68*D68)</f>
        <v/>
      </c>
      <c r="C302" s="582" t="str">
        <f t="shared" ref="C302:C312" si="74">IF(A302="","",C68*D68)</f>
        <v/>
      </c>
      <c r="D302" s="582" t="str">
        <f t="shared" ref="D302:D312" si="75">IF(A302="","",C68*D68)</f>
        <v/>
      </c>
      <c r="E302" s="582" t="str">
        <f t="shared" ref="E302:E312" si="76">IF(A302="","",C68*D68)</f>
        <v/>
      </c>
    </row>
    <row r="303" spans="1:5" x14ac:dyDescent="0.2">
      <c r="A303" s="606" t="str">
        <f t="shared" si="72"/>
        <v/>
      </c>
      <c r="B303" s="598" t="str">
        <f t="shared" si="73"/>
        <v/>
      </c>
      <c r="C303" s="593" t="str">
        <f t="shared" si="74"/>
        <v/>
      </c>
      <c r="D303" s="598" t="str">
        <f t="shared" si="75"/>
        <v/>
      </c>
      <c r="E303" s="595" t="str">
        <f t="shared" si="76"/>
        <v/>
      </c>
    </row>
    <row r="304" spans="1:5" x14ac:dyDescent="0.2">
      <c r="A304" s="606" t="str">
        <f t="shared" si="72"/>
        <v/>
      </c>
      <c r="B304" s="598" t="str">
        <f t="shared" si="73"/>
        <v/>
      </c>
      <c r="C304" s="593" t="str">
        <f t="shared" si="74"/>
        <v/>
      </c>
      <c r="D304" s="598" t="str">
        <f t="shared" si="75"/>
        <v/>
      </c>
      <c r="E304" s="595" t="str">
        <f t="shared" si="76"/>
        <v/>
      </c>
    </row>
    <row r="305" spans="1:5" x14ac:dyDescent="0.2">
      <c r="A305" s="606" t="str">
        <f t="shared" si="72"/>
        <v/>
      </c>
      <c r="B305" s="598" t="str">
        <f t="shared" si="73"/>
        <v/>
      </c>
      <c r="C305" s="593" t="str">
        <f t="shared" si="74"/>
        <v/>
      </c>
      <c r="D305" s="598" t="str">
        <f t="shared" si="75"/>
        <v/>
      </c>
      <c r="E305" s="595" t="str">
        <f t="shared" si="76"/>
        <v/>
      </c>
    </row>
    <row r="306" spans="1:5" x14ac:dyDescent="0.2">
      <c r="A306" s="606" t="str">
        <f t="shared" si="72"/>
        <v/>
      </c>
      <c r="B306" s="598" t="str">
        <f t="shared" si="73"/>
        <v/>
      </c>
      <c r="C306" s="593" t="str">
        <f t="shared" si="74"/>
        <v/>
      </c>
      <c r="D306" s="598" t="str">
        <f t="shared" si="75"/>
        <v/>
      </c>
      <c r="E306" s="595" t="str">
        <f t="shared" si="76"/>
        <v/>
      </c>
    </row>
    <row r="307" spans="1:5" x14ac:dyDescent="0.2">
      <c r="A307" s="606" t="str">
        <f t="shared" si="72"/>
        <v/>
      </c>
      <c r="B307" s="598" t="str">
        <f t="shared" si="73"/>
        <v/>
      </c>
      <c r="C307" s="593" t="str">
        <f t="shared" si="74"/>
        <v/>
      </c>
      <c r="D307" s="598" t="str">
        <f t="shared" si="75"/>
        <v/>
      </c>
      <c r="E307" s="595" t="str">
        <f t="shared" si="76"/>
        <v/>
      </c>
    </row>
    <row r="308" spans="1:5" x14ac:dyDescent="0.2">
      <c r="A308" s="606" t="str">
        <f t="shared" si="72"/>
        <v/>
      </c>
      <c r="B308" s="598" t="str">
        <f t="shared" si="73"/>
        <v/>
      </c>
      <c r="C308" s="593" t="str">
        <f t="shared" si="74"/>
        <v/>
      </c>
      <c r="D308" s="598" t="str">
        <f t="shared" si="75"/>
        <v/>
      </c>
      <c r="E308" s="595" t="str">
        <f t="shared" si="76"/>
        <v/>
      </c>
    </row>
    <row r="309" spans="1:5" x14ac:dyDescent="0.2">
      <c r="A309" s="606" t="str">
        <f t="shared" si="72"/>
        <v/>
      </c>
      <c r="B309" s="598" t="str">
        <f t="shared" si="73"/>
        <v/>
      </c>
      <c r="C309" s="593" t="str">
        <f t="shared" si="74"/>
        <v/>
      </c>
      <c r="D309" s="598" t="str">
        <f t="shared" si="75"/>
        <v/>
      </c>
      <c r="E309" s="595" t="str">
        <f t="shared" si="76"/>
        <v/>
      </c>
    </row>
    <row r="310" spans="1:5" x14ac:dyDescent="0.2">
      <c r="A310" s="606" t="str">
        <f t="shared" si="72"/>
        <v/>
      </c>
      <c r="B310" s="598" t="str">
        <f t="shared" si="73"/>
        <v/>
      </c>
      <c r="C310" s="593" t="str">
        <f t="shared" si="74"/>
        <v/>
      </c>
      <c r="D310" s="598" t="str">
        <f t="shared" si="75"/>
        <v/>
      </c>
      <c r="E310" s="595" t="str">
        <f t="shared" si="76"/>
        <v/>
      </c>
    </row>
    <row r="311" spans="1:5" x14ac:dyDescent="0.2">
      <c r="A311" s="606" t="str">
        <f t="shared" si="72"/>
        <v/>
      </c>
      <c r="B311" s="598" t="str">
        <f t="shared" si="73"/>
        <v/>
      </c>
      <c r="C311" s="593" t="str">
        <f t="shared" si="74"/>
        <v/>
      </c>
      <c r="D311" s="598" t="str">
        <f t="shared" si="75"/>
        <v/>
      </c>
      <c r="E311" s="595" t="str">
        <f t="shared" si="76"/>
        <v/>
      </c>
    </row>
    <row r="312" spans="1:5" x14ac:dyDescent="0.2">
      <c r="A312" s="608" t="str">
        <f t="shared" si="72"/>
        <v/>
      </c>
      <c r="B312" s="585" t="str">
        <f t="shared" si="73"/>
        <v/>
      </c>
      <c r="C312" s="596" t="str">
        <f t="shared" si="74"/>
        <v/>
      </c>
      <c r="D312" s="585" t="str">
        <f t="shared" si="75"/>
        <v/>
      </c>
      <c r="E312" s="597" t="str">
        <f t="shared" si="76"/>
        <v/>
      </c>
    </row>
    <row r="313" spans="1:5" ht="15.75" x14ac:dyDescent="0.25">
      <c r="A313" s="586" t="s">
        <v>328</v>
      </c>
      <c r="B313" s="589">
        <f>SUM(B314:B325)</f>
        <v>0</v>
      </c>
      <c r="C313" s="589">
        <f t="shared" ref="C313" si="77">SUM(C314:C325)</f>
        <v>0</v>
      </c>
      <c r="D313" s="589">
        <f t="shared" ref="D313" si="78">SUM(D314:D325)</f>
        <v>0</v>
      </c>
      <c r="E313" s="589">
        <f>SUM(E314:E325)</f>
        <v>0</v>
      </c>
    </row>
    <row r="314" spans="1:5" x14ac:dyDescent="0.2">
      <c r="A314" s="605" t="str">
        <f t="shared" ref="A314:A324" si="79">IF(A81="","",A81)</f>
        <v/>
      </c>
      <c r="B314" s="582" t="str">
        <f t="shared" ref="B314:B324" si="80">IF(A314="","",(C81*12)*D81)</f>
        <v/>
      </c>
      <c r="C314" s="594" t="str">
        <f t="shared" ref="C314:C324" si="81">IF(A314="","",(C81*12)*D81)</f>
        <v/>
      </c>
      <c r="D314" s="582" t="str">
        <f t="shared" ref="D314:D324" si="82">IF(A314="","",(C81*12)*D81)</f>
        <v/>
      </c>
      <c r="E314" s="594" t="str">
        <f t="shared" ref="E314:E324" si="83">IF(A314="","",(C81*12)*D81)</f>
        <v/>
      </c>
    </row>
    <row r="315" spans="1:5" x14ac:dyDescent="0.2">
      <c r="A315" s="513" t="str">
        <f t="shared" si="79"/>
        <v/>
      </c>
      <c r="B315" s="593" t="str">
        <f t="shared" si="80"/>
        <v/>
      </c>
      <c r="C315" s="598" t="str">
        <f t="shared" si="81"/>
        <v/>
      </c>
      <c r="D315" s="593" t="str">
        <f t="shared" si="82"/>
        <v/>
      </c>
      <c r="E315" s="598" t="str">
        <f t="shared" si="83"/>
        <v/>
      </c>
    </row>
    <row r="316" spans="1:5" x14ac:dyDescent="0.2">
      <c r="A316" s="513" t="str">
        <f t="shared" si="79"/>
        <v/>
      </c>
      <c r="B316" s="593" t="str">
        <f t="shared" si="80"/>
        <v/>
      </c>
      <c r="C316" s="598" t="str">
        <f t="shared" si="81"/>
        <v/>
      </c>
      <c r="D316" s="593" t="str">
        <f t="shared" si="82"/>
        <v/>
      </c>
      <c r="E316" s="598" t="str">
        <f t="shared" si="83"/>
        <v/>
      </c>
    </row>
    <row r="317" spans="1:5" x14ac:dyDescent="0.2">
      <c r="A317" s="513" t="str">
        <f t="shared" si="79"/>
        <v/>
      </c>
      <c r="B317" s="593" t="str">
        <f t="shared" si="80"/>
        <v/>
      </c>
      <c r="C317" s="598" t="str">
        <f t="shared" si="81"/>
        <v/>
      </c>
      <c r="D317" s="593" t="str">
        <f t="shared" si="82"/>
        <v/>
      </c>
      <c r="E317" s="598" t="str">
        <f t="shared" si="83"/>
        <v/>
      </c>
    </row>
    <row r="318" spans="1:5" x14ac:dyDescent="0.2">
      <c r="A318" s="513" t="str">
        <f t="shared" si="79"/>
        <v/>
      </c>
      <c r="B318" s="593" t="str">
        <f t="shared" si="80"/>
        <v/>
      </c>
      <c r="C318" s="598" t="str">
        <f t="shared" si="81"/>
        <v/>
      </c>
      <c r="D318" s="593" t="str">
        <f t="shared" si="82"/>
        <v/>
      </c>
      <c r="E318" s="598" t="str">
        <f t="shared" si="83"/>
        <v/>
      </c>
    </row>
    <row r="319" spans="1:5" x14ac:dyDescent="0.2">
      <c r="A319" s="513" t="str">
        <f t="shared" si="79"/>
        <v/>
      </c>
      <c r="B319" s="593" t="str">
        <f t="shared" si="80"/>
        <v/>
      </c>
      <c r="C319" s="598" t="str">
        <f t="shared" si="81"/>
        <v/>
      </c>
      <c r="D319" s="593" t="str">
        <f t="shared" si="82"/>
        <v/>
      </c>
      <c r="E319" s="598" t="str">
        <f t="shared" si="83"/>
        <v/>
      </c>
    </row>
    <row r="320" spans="1:5" x14ac:dyDescent="0.2">
      <c r="A320" s="513" t="str">
        <f t="shared" si="79"/>
        <v/>
      </c>
      <c r="B320" s="593" t="str">
        <f t="shared" si="80"/>
        <v/>
      </c>
      <c r="C320" s="598" t="str">
        <f t="shared" si="81"/>
        <v/>
      </c>
      <c r="D320" s="593" t="str">
        <f t="shared" si="82"/>
        <v/>
      </c>
      <c r="E320" s="598" t="str">
        <f t="shared" si="83"/>
        <v/>
      </c>
    </row>
    <row r="321" spans="1:5" x14ac:dyDescent="0.2">
      <c r="A321" s="513" t="str">
        <f t="shared" si="79"/>
        <v/>
      </c>
      <c r="B321" s="593" t="str">
        <f t="shared" si="80"/>
        <v/>
      </c>
      <c r="C321" s="598" t="str">
        <f t="shared" si="81"/>
        <v/>
      </c>
      <c r="D321" s="593" t="str">
        <f t="shared" si="82"/>
        <v/>
      </c>
      <c r="E321" s="598" t="str">
        <f t="shared" si="83"/>
        <v/>
      </c>
    </row>
    <row r="322" spans="1:5" x14ac:dyDescent="0.2">
      <c r="A322" s="513" t="str">
        <f t="shared" si="79"/>
        <v/>
      </c>
      <c r="B322" s="593" t="str">
        <f t="shared" si="80"/>
        <v/>
      </c>
      <c r="C322" s="598" t="str">
        <f t="shared" si="81"/>
        <v/>
      </c>
      <c r="D322" s="593" t="str">
        <f t="shared" si="82"/>
        <v/>
      </c>
      <c r="E322" s="598" t="str">
        <f t="shared" si="83"/>
        <v/>
      </c>
    </row>
    <row r="323" spans="1:5" x14ac:dyDescent="0.2">
      <c r="A323" s="513" t="str">
        <f t="shared" si="79"/>
        <v/>
      </c>
      <c r="B323" s="593" t="str">
        <f t="shared" si="80"/>
        <v/>
      </c>
      <c r="C323" s="598" t="str">
        <f t="shared" si="81"/>
        <v/>
      </c>
      <c r="D323" s="593" t="str">
        <f t="shared" si="82"/>
        <v/>
      </c>
      <c r="E323" s="598" t="str">
        <f t="shared" si="83"/>
        <v/>
      </c>
    </row>
    <row r="324" spans="1:5" x14ac:dyDescent="0.2">
      <c r="A324" s="513" t="str">
        <f t="shared" si="79"/>
        <v/>
      </c>
      <c r="B324" s="593" t="str">
        <f t="shared" si="80"/>
        <v/>
      </c>
      <c r="C324" s="598" t="str">
        <f t="shared" si="81"/>
        <v/>
      </c>
      <c r="D324" s="593" t="str">
        <f t="shared" si="82"/>
        <v/>
      </c>
      <c r="E324" s="598" t="str">
        <f t="shared" si="83"/>
        <v/>
      </c>
    </row>
    <row r="325" spans="1:5" x14ac:dyDescent="0.2">
      <c r="A325" s="583" t="s">
        <v>448</v>
      </c>
      <c r="B325" s="598">
        <f>Pecuária!$G$101+Pecuária!$G$114</f>
        <v>0</v>
      </c>
      <c r="C325" s="598">
        <f>Pecuária!$G$101+Pecuária!$G$114</f>
        <v>0</v>
      </c>
      <c r="D325" s="598">
        <f>Pecuária!$G$101+Pecuária!$G$114</f>
        <v>0</v>
      </c>
      <c r="E325" s="598">
        <f>Pecuária!$G$101+Pecuária!$G$114</f>
        <v>0</v>
      </c>
    </row>
    <row r="326" spans="1:5" ht="15.75" x14ac:dyDescent="0.25">
      <c r="A326" s="609" t="s">
        <v>857</v>
      </c>
      <c r="B326" s="589">
        <f>('Receita Pecuária'!C51+'Receita Pecuária'!C103)*1.5%</f>
        <v>0</v>
      </c>
      <c r="C326" s="589">
        <f>('Receita Pecuária'!E51+'Receita Pecuária'!E103)*1.5%</f>
        <v>0</v>
      </c>
      <c r="D326" s="589">
        <f>('Receita Pecuária'!G103+'Receita Pecuária'!G51)*1.5%</f>
        <v>0</v>
      </c>
      <c r="E326" s="589">
        <f>('Receita Pecuária'!I51+'Receita Pecuária'!I103)*1.5%</f>
        <v>0</v>
      </c>
    </row>
    <row r="327" spans="1:5" ht="15.75" x14ac:dyDescent="0.25">
      <c r="A327" s="586" t="s">
        <v>852</v>
      </c>
      <c r="B327" s="589">
        <f>SUM(B313,B301,B289,B276,B326)</f>
        <v>0</v>
      </c>
      <c r="C327" s="589">
        <f t="shared" ref="C327:E327" si="84">SUM(C313,C301,C289,C276,C326)</f>
        <v>0</v>
      </c>
      <c r="D327" s="589">
        <f t="shared" si="84"/>
        <v>0</v>
      </c>
      <c r="E327" s="589">
        <f t="shared" si="84"/>
        <v>0</v>
      </c>
    </row>
  </sheetData>
  <sheetProtection algorithmName="SHA-512" hashValue="yC9UQ24gWVvcmZbOnuTw7vF9OWfP2lspwaSTVdOGyIsbrrbNDf3YJ7krVkkqbZ9AEyys0FdHoeEMT1P1/eRMow==" saltValue="ZgchYI8txFeVLJztA5284A==" spinCount="100000" sheet="1" objects="1" scenarios="1"/>
  <customSheetViews>
    <customSheetView guid="{A6D2322D-229F-4D52-A2AA-C6012EABEAE5}" scale="80" showGridLines="0" hiddenRows="1" hiddenColumns="1">
      <selection sqref="A1:G1"/>
      <pageMargins left="0.511811024" right="0.511811024" top="0.78740157499999996" bottom="0.78740157499999996" header="0.31496062000000002" footer="0.31496062000000002"/>
      <pageSetup paperSize="9" orientation="portrait" horizontalDpi="4294967294" verticalDpi="4294967294" r:id="rId1"/>
    </customSheetView>
  </customSheetViews>
  <mergeCells count="11">
    <mergeCell ref="A1:D1"/>
    <mergeCell ref="A2:D2"/>
    <mergeCell ref="A14:D14"/>
    <mergeCell ref="A19:E19"/>
    <mergeCell ref="A24:E24"/>
    <mergeCell ref="A79:D79"/>
    <mergeCell ref="A29:D29"/>
    <mergeCell ref="A38:D38"/>
    <mergeCell ref="A39:D39"/>
    <mergeCell ref="A53:D53"/>
    <mergeCell ref="A66:D66"/>
  </mergeCells>
  <printOptions horizontalCentered="1"/>
  <pageMargins left="0.51181102362204722" right="0.51181102362204722" top="0.78740157480314965" bottom="0.78740157480314965" header="0.31496062992125984" footer="0.31496062992125984"/>
  <pageSetup paperSize="9" scale="62" fitToHeight="0" orientation="portrait" blackAndWhite="1" horizontalDpi="4294967294" verticalDpi="4294967294" r:id="rId2"/>
  <headerFooter>
    <oddHeader>&amp;A</oddHeader>
  </headerFooter>
  <rowBreaks count="3" manualBreakCount="3">
    <brk id="78" max="5" man="1"/>
    <brk id="141" max="5" man="1"/>
    <brk id="220" max="5"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tabColor theme="0" tint="-0.14999847407452621"/>
    <pageSetUpPr fitToPage="1"/>
  </sheetPr>
  <dimension ref="A1:H73"/>
  <sheetViews>
    <sheetView showGridLines="0" view="pageBreakPreview" zoomScale="115" zoomScaleNormal="100" zoomScaleSheetLayoutView="115" workbookViewId="0">
      <selection sqref="A1:C1"/>
    </sheetView>
  </sheetViews>
  <sheetFormatPr defaultColWidth="19.42578125" defaultRowHeight="14.25" x14ac:dyDescent="0.2"/>
  <cols>
    <col min="1" max="1" width="90.5703125" style="136" customWidth="1"/>
    <col min="2" max="2" width="16" style="139" customWidth="1"/>
    <col min="3" max="3" width="15.28515625" style="136" customWidth="1"/>
    <col min="4" max="16384" width="19.42578125" style="136"/>
  </cols>
  <sheetData>
    <row r="1" spans="1:8" ht="15.75" customHeight="1" x14ac:dyDescent="0.2">
      <c r="A1" s="944" t="s">
        <v>586</v>
      </c>
      <c r="B1" s="944"/>
      <c r="C1" s="944"/>
      <c r="D1" s="85"/>
      <c r="E1" s="85"/>
      <c r="F1" s="85"/>
      <c r="G1" s="85"/>
      <c r="H1" s="85"/>
    </row>
    <row r="2" spans="1:8" ht="15.75" x14ac:dyDescent="0.2">
      <c r="A2" s="570" t="s">
        <v>516</v>
      </c>
      <c r="B2" s="570" t="s">
        <v>587</v>
      </c>
      <c r="C2" s="570" t="s">
        <v>588</v>
      </c>
      <c r="D2" s="85"/>
      <c r="E2" s="85"/>
      <c r="F2" s="85"/>
      <c r="G2" s="85"/>
      <c r="H2" s="85"/>
    </row>
    <row r="3" spans="1:8" ht="15.75" x14ac:dyDescent="0.2">
      <c r="A3" s="945" t="s">
        <v>589</v>
      </c>
      <c r="B3" s="945"/>
      <c r="C3" s="945"/>
      <c r="D3" s="85"/>
      <c r="E3" s="85"/>
      <c r="F3" s="85"/>
      <c r="G3" s="85"/>
      <c r="H3" s="85"/>
    </row>
    <row r="4" spans="1:8" ht="15" x14ac:dyDescent="0.2">
      <c r="A4" s="785" t="s">
        <v>1066</v>
      </c>
      <c r="B4" s="317"/>
      <c r="C4" s="317"/>
      <c r="D4" s="85"/>
      <c r="E4" s="85"/>
      <c r="F4" s="85"/>
      <c r="G4" s="85"/>
      <c r="H4" s="85"/>
    </row>
    <row r="5" spans="1:8" ht="15" x14ac:dyDescent="0.2">
      <c r="A5" s="786" t="s">
        <v>1067</v>
      </c>
      <c r="B5" s="301"/>
      <c r="C5" s="301"/>
      <c r="D5" s="85"/>
      <c r="E5" s="85"/>
      <c r="F5" s="85"/>
      <c r="G5" s="85"/>
      <c r="H5" s="85"/>
    </row>
    <row r="6" spans="1:8" ht="15" x14ac:dyDescent="0.2">
      <c r="A6" s="786" t="s">
        <v>1068</v>
      </c>
      <c r="B6" s="301"/>
      <c r="C6" s="301"/>
      <c r="D6" s="85"/>
      <c r="E6" s="85"/>
      <c r="F6" s="85"/>
      <c r="G6" s="85"/>
      <c r="H6" s="85"/>
    </row>
    <row r="7" spans="1:8" ht="33" customHeight="1" x14ac:dyDescent="0.2">
      <c r="A7" s="787" t="s">
        <v>1076</v>
      </c>
      <c r="B7" s="301"/>
      <c r="C7" s="301"/>
      <c r="D7" s="85"/>
      <c r="E7" s="85"/>
      <c r="F7" s="85"/>
      <c r="G7" s="85"/>
      <c r="H7" s="85"/>
    </row>
    <row r="8" spans="1:8" ht="15" x14ac:dyDescent="0.2">
      <c r="A8" s="786" t="s">
        <v>1069</v>
      </c>
      <c r="B8" s="301"/>
      <c r="C8" s="301"/>
      <c r="D8" s="85"/>
      <c r="E8" s="85"/>
      <c r="F8" s="85"/>
      <c r="G8" s="85"/>
      <c r="H8" s="85"/>
    </row>
    <row r="9" spans="1:8" ht="30" x14ac:dyDescent="0.2">
      <c r="A9" s="787" t="s">
        <v>1071</v>
      </c>
      <c r="B9" s="301"/>
      <c r="C9" s="301"/>
      <c r="D9" s="85"/>
      <c r="E9" s="85"/>
      <c r="F9" s="85"/>
      <c r="G9" s="85"/>
      <c r="H9" s="85"/>
    </row>
    <row r="10" spans="1:8" ht="30" x14ac:dyDescent="0.2">
      <c r="A10" s="787" t="s">
        <v>1072</v>
      </c>
      <c r="B10" s="301"/>
      <c r="C10" s="301"/>
      <c r="D10" s="85"/>
      <c r="E10" s="85"/>
      <c r="F10" s="85"/>
      <c r="G10" s="85"/>
      <c r="H10" s="85"/>
    </row>
    <row r="11" spans="1:8" ht="60" x14ac:dyDescent="0.2">
      <c r="A11" s="787" t="s">
        <v>1073</v>
      </c>
      <c r="B11" s="301"/>
      <c r="C11" s="301"/>
      <c r="D11" s="85"/>
      <c r="E11" s="85"/>
      <c r="F11" s="85"/>
      <c r="G11" s="85"/>
      <c r="H11" s="85"/>
    </row>
    <row r="12" spans="1:8" ht="30" x14ac:dyDescent="0.2">
      <c r="A12" s="787" t="s">
        <v>1074</v>
      </c>
      <c r="B12" s="301"/>
      <c r="C12" s="301"/>
      <c r="D12" s="85"/>
      <c r="E12" s="85"/>
      <c r="F12" s="85"/>
      <c r="G12" s="85"/>
      <c r="H12" s="85"/>
    </row>
    <row r="13" spans="1:8" ht="45" x14ac:dyDescent="0.2">
      <c r="A13" s="788" t="s">
        <v>635</v>
      </c>
      <c r="B13" s="302"/>
      <c r="C13" s="302"/>
      <c r="D13" s="85"/>
      <c r="E13" s="85"/>
      <c r="F13" s="85"/>
      <c r="G13" s="85"/>
      <c r="H13" s="85"/>
    </row>
    <row r="14" spans="1:8" ht="15.75" x14ac:dyDescent="0.2">
      <c r="A14" s="946" t="s">
        <v>1065</v>
      </c>
      <c r="B14" s="947"/>
      <c r="C14" s="948"/>
      <c r="D14" s="85"/>
      <c r="E14" s="85"/>
      <c r="F14" s="85"/>
      <c r="G14" s="85"/>
      <c r="H14" s="85"/>
    </row>
    <row r="15" spans="1:8" ht="15" x14ac:dyDescent="0.2">
      <c r="A15" s="785" t="s">
        <v>1066</v>
      </c>
      <c r="B15" s="789"/>
      <c r="C15" s="317"/>
      <c r="D15" s="85"/>
      <c r="E15" s="85"/>
      <c r="F15" s="85"/>
      <c r="G15" s="85"/>
      <c r="H15" s="85"/>
    </row>
    <row r="16" spans="1:8" ht="15" x14ac:dyDescent="0.2">
      <c r="A16" s="786" t="s">
        <v>1067</v>
      </c>
      <c r="B16" s="784"/>
      <c r="C16" s="301"/>
      <c r="D16" s="85"/>
      <c r="E16" s="85"/>
      <c r="F16" s="85"/>
      <c r="G16" s="85"/>
      <c r="H16" s="85"/>
    </row>
    <row r="17" spans="1:8" ht="15" x14ac:dyDescent="0.2">
      <c r="A17" s="786" t="s">
        <v>1068</v>
      </c>
      <c r="B17" s="784"/>
      <c r="C17" s="301"/>
      <c r="D17" s="85"/>
      <c r="E17" s="85"/>
      <c r="F17" s="85"/>
      <c r="G17" s="85"/>
      <c r="H17" s="85"/>
    </row>
    <row r="18" spans="1:8" ht="30" x14ac:dyDescent="0.2">
      <c r="A18" s="787" t="s">
        <v>1075</v>
      </c>
      <c r="B18" s="784"/>
      <c r="C18" s="301"/>
      <c r="D18" s="85"/>
      <c r="E18" s="85"/>
      <c r="F18" s="85"/>
      <c r="G18" s="85"/>
      <c r="H18" s="85"/>
    </row>
    <row r="19" spans="1:8" ht="15" x14ac:dyDescent="0.2">
      <c r="A19" s="786" t="s">
        <v>1069</v>
      </c>
      <c r="B19" s="784"/>
      <c r="C19" s="301"/>
      <c r="D19" s="85"/>
      <c r="E19" s="85"/>
      <c r="F19" s="85"/>
      <c r="G19" s="85"/>
      <c r="H19" s="85"/>
    </row>
    <row r="20" spans="1:8" ht="15" x14ac:dyDescent="0.2">
      <c r="A20" s="788" t="s">
        <v>1070</v>
      </c>
      <c r="B20" s="790"/>
      <c r="C20" s="302"/>
      <c r="D20" s="85"/>
      <c r="E20" s="85"/>
      <c r="F20" s="85"/>
      <c r="G20" s="85"/>
      <c r="H20" s="85"/>
    </row>
    <row r="21" spans="1:8" ht="15.75" x14ac:dyDescent="0.2">
      <c r="A21" s="943" t="s">
        <v>590</v>
      </c>
      <c r="B21" s="943"/>
      <c r="C21" s="943"/>
      <c r="D21" s="85"/>
      <c r="E21" s="85"/>
      <c r="F21" s="85"/>
      <c r="G21" s="85"/>
      <c r="H21" s="85"/>
    </row>
    <row r="22" spans="1:8" ht="15" x14ac:dyDescent="0.2">
      <c r="A22" s="785" t="s">
        <v>591</v>
      </c>
      <c r="B22" s="789"/>
      <c r="C22" s="317"/>
      <c r="D22" s="85"/>
      <c r="E22" s="85"/>
      <c r="F22" s="85"/>
      <c r="G22" s="85"/>
      <c r="H22" s="85"/>
    </row>
    <row r="23" spans="1:8" ht="15" x14ac:dyDescent="0.2">
      <c r="A23" s="786" t="s">
        <v>592</v>
      </c>
      <c r="B23" s="784"/>
      <c r="C23" s="301"/>
      <c r="D23" s="85"/>
      <c r="E23" s="85"/>
      <c r="F23" s="85"/>
      <c r="G23" s="85"/>
      <c r="H23" s="85"/>
    </row>
    <row r="24" spans="1:8" ht="15" x14ac:dyDescent="0.2">
      <c r="A24" s="786" t="s">
        <v>593</v>
      </c>
      <c r="B24" s="784"/>
      <c r="C24" s="301"/>
      <c r="D24" s="85"/>
      <c r="E24" s="85"/>
      <c r="F24" s="85"/>
      <c r="G24" s="85"/>
      <c r="H24" s="85"/>
    </row>
    <row r="25" spans="1:8" ht="15" x14ac:dyDescent="0.2">
      <c r="A25" s="786" t="s">
        <v>594</v>
      </c>
      <c r="B25" s="784"/>
      <c r="C25" s="301"/>
      <c r="D25" s="85"/>
      <c r="E25" s="85"/>
      <c r="F25" s="85"/>
      <c r="G25" s="85"/>
      <c r="H25" s="85"/>
    </row>
    <row r="26" spans="1:8" ht="45" x14ac:dyDescent="0.2">
      <c r="A26" s="787" t="s">
        <v>595</v>
      </c>
      <c r="B26" s="784"/>
      <c r="C26" s="301"/>
      <c r="D26" s="85"/>
      <c r="E26" s="85"/>
      <c r="F26" s="85"/>
      <c r="G26" s="85"/>
      <c r="H26" s="85"/>
    </row>
    <row r="27" spans="1:8" ht="15" x14ac:dyDescent="0.2">
      <c r="A27" s="786" t="s">
        <v>596</v>
      </c>
      <c r="B27" s="784"/>
      <c r="C27" s="301"/>
      <c r="D27" s="85"/>
      <c r="E27" s="85"/>
      <c r="F27" s="85"/>
      <c r="G27" s="85"/>
      <c r="H27" s="85"/>
    </row>
    <row r="28" spans="1:8" ht="30" x14ac:dyDescent="0.2">
      <c r="A28" s="787" t="s">
        <v>597</v>
      </c>
      <c r="B28" s="784"/>
      <c r="C28" s="301"/>
      <c r="D28" s="85"/>
      <c r="E28" s="85"/>
      <c r="F28" s="85"/>
      <c r="G28" s="85"/>
      <c r="H28" s="85"/>
    </row>
    <row r="29" spans="1:8" ht="30" x14ac:dyDescent="0.2">
      <c r="A29" s="788" t="s">
        <v>598</v>
      </c>
      <c r="B29" s="790"/>
      <c r="C29" s="302"/>
      <c r="D29" s="85"/>
      <c r="E29" s="85"/>
      <c r="F29" s="85"/>
      <c r="G29" s="85"/>
      <c r="H29" s="85"/>
    </row>
    <row r="30" spans="1:8" ht="15.75" x14ac:dyDescent="0.2">
      <c r="A30" s="943" t="s">
        <v>1078</v>
      </c>
      <c r="B30" s="943"/>
      <c r="C30" s="943"/>
      <c r="D30" s="85"/>
      <c r="E30" s="85"/>
      <c r="F30" s="85"/>
      <c r="G30" s="85"/>
      <c r="H30" s="85"/>
    </row>
    <row r="31" spans="1:8" ht="15" x14ac:dyDescent="0.2">
      <c r="A31" s="785" t="s">
        <v>1097</v>
      </c>
      <c r="B31" s="789"/>
      <c r="C31" s="317"/>
      <c r="D31" s="85"/>
      <c r="E31" s="85"/>
      <c r="F31" s="85"/>
      <c r="G31" s="85"/>
      <c r="H31" s="85"/>
    </row>
    <row r="32" spans="1:8" ht="45" x14ac:dyDescent="0.2">
      <c r="A32" s="787" t="s">
        <v>637</v>
      </c>
      <c r="B32" s="784"/>
      <c r="C32" s="301"/>
      <c r="D32" s="85"/>
      <c r="E32" s="85"/>
      <c r="F32" s="85"/>
      <c r="G32" s="85"/>
      <c r="H32" s="85"/>
    </row>
    <row r="33" spans="1:8" ht="15" x14ac:dyDescent="0.2">
      <c r="A33" s="787" t="s">
        <v>1098</v>
      </c>
      <c r="B33" s="784"/>
      <c r="C33" s="301"/>
      <c r="D33" s="85"/>
      <c r="E33" s="85"/>
      <c r="F33" s="85"/>
      <c r="G33" s="85"/>
      <c r="H33" s="85"/>
    </row>
    <row r="34" spans="1:8" ht="15" x14ac:dyDescent="0.2">
      <c r="A34" s="786" t="s">
        <v>640</v>
      </c>
      <c r="B34" s="784"/>
      <c r="C34" s="301"/>
      <c r="D34" s="85"/>
      <c r="E34" s="85"/>
      <c r="F34" s="85"/>
      <c r="G34" s="85"/>
    </row>
    <row r="35" spans="1:8" ht="30" x14ac:dyDescent="0.2">
      <c r="A35" s="787" t="s">
        <v>1099</v>
      </c>
      <c r="B35" s="784"/>
      <c r="C35" s="301"/>
      <c r="D35" s="85"/>
      <c r="E35" s="85"/>
      <c r="F35" s="85"/>
      <c r="G35" s="85"/>
    </row>
    <row r="36" spans="1:8" ht="15" x14ac:dyDescent="0.2">
      <c r="A36" s="786" t="s">
        <v>1100</v>
      </c>
      <c r="B36" s="784"/>
      <c r="C36" s="301"/>
    </row>
    <row r="37" spans="1:8" ht="15" x14ac:dyDescent="0.2">
      <c r="A37" s="786" t="s">
        <v>1101</v>
      </c>
      <c r="B37" s="784"/>
      <c r="C37" s="301"/>
    </row>
    <row r="38" spans="1:8" s="262" customFormat="1" ht="15" x14ac:dyDescent="0.2">
      <c r="A38" s="791" t="s">
        <v>1102</v>
      </c>
      <c r="B38" s="784"/>
      <c r="C38" s="301"/>
      <c r="D38" s="263"/>
      <c r="E38" s="263"/>
      <c r="F38" s="263"/>
      <c r="G38" s="263"/>
    </row>
    <row r="39" spans="1:8" ht="30" x14ac:dyDescent="0.2">
      <c r="A39" s="787" t="s">
        <v>1082</v>
      </c>
      <c r="B39" s="784"/>
      <c r="C39" s="301"/>
    </row>
    <row r="40" spans="1:8" ht="45" x14ac:dyDescent="0.2">
      <c r="A40" s="787" t="s">
        <v>1081</v>
      </c>
      <c r="B40" s="784"/>
      <c r="C40" s="301"/>
    </row>
    <row r="41" spans="1:8" ht="30" x14ac:dyDescent="0.2">
      <c r="A41" s="787" t="s">
        <v>1077</v>
      </c>
      <c r="B41" s="784"/>
      <c r="C41" s="301"/>
    </row>
    <row r="42" spans="1:8" ht="15" x14ac:dyDescent="0.2">
      <c r="A42" s="792" t="s">
        <v>1103</v>
      </c>
      <c r="B42" s="790"/>
      <c r="C42" s="302"/>
    </row>
    <row r="43" spans="1:8" ht="15.75" x14ac:dyDescent="0.2">
      <c r="A43" s="943" t="s">
        <v>1079</v>
      </c>
      <c r="B43" s="943"/>
      <c r="C43" s="943"/>
    </row>
    <row r="44" spans="1:8" ht="15" x14ac:dyDescent="0.2">
      <c r="A44" s="793" t="s">
        <v>1096</v>
      </c>
      <c r="B44" s="789"/>
      <c r="C44" s="317"/>
      <c r="D44" s="85"/>
      <c r="E44" s="85"/>
      <c r="F44" s="85"/>
      <c r="G44" s="85"/>
      <c r="H44" s="85"/>
    </row>
    <row r="45" spans="1:8" ht="15" x14ac:dyDescent="0.2">
      <c r="A45" s="786" t="s">
        <v>636</v>
      </c>
      <c r="B45" s="784"/>
      <c r="C45" s="301"/>
      <c r="D45" s="85"/>
      <c r="E45" s="85"/>
      <c r="F45" s="85"/>
      <c r="G45" s="85"/>
    </row>
    <row r="46" spans="1:8" ht="30" x14ac:dyDescent="0.2">
      <c r="A46" s="787" t="s">
        <v>600</v>
      </c>
      <c r="B46" s="784"/>
      <c r="C46" s="301"/>
      <c r="D46" s="85"/>
      <c r="E46" s="85"/>
      <c r="F46" s="85"/>
      <c r="G46" s="85"/>
    </row>
    <row r="47" spans="1:8" ht="15" x14ac:dyDescent="0.2">
      <c r="A47" s="786" t="s">
        <v>639</v>
      </c>
      <c r="B47" s="784"/>
      <c r="C47" s="301"/>
    </row>
    <row r="48" spans="1:8" ht="15" x14ac:dyDescent="0.2">
      <c r="A48" s="786" t="s">
        <v>638</v>
      </c>
      <c r="B48" s="784"/>
      <c r="C48" s="301"/>
    </row>
    <row r="49" spans="1:8" s="262" customFormat="1" ht="15" x14ac:dyDescent="0.2">
      <c r="A49" s="791" t="s">
        <v>641</v>
      </c>
      <c r="B49" s="784"/>
      <c r="C49" s="301"/>
    </row>
    <row r="50" spans="1:8" s="262" customFormat="1" ht="15" x14ac:dyDescent="0.2">
      <c r="A50" s="791" t="s">
        <v>599</v>
      </c>
      <c r="B50" s="784"/>
      <c r="C50" s="301"/>
      <c r="D50" s="263"/>
      <c r="E50" s="263"/>
      <c r="F50" s="263"/>
      <c r="G50" s="263"/>
    </row>
    <row r="51" spans="1:8" ht="30" x14ac:dyDescent="0.2">
      <c r="A51" s="787" t="s">
        <v>1082</v>
      </c>
      <c r="B51" s="784"/>
      <c r="C51" s="301"/>
    </row>
    <row r="52" spans="1:8" ht="45" x14ac:dyDescent="0.2">
      <c r="A52" s="787" t="s">
        <v>1081</v>
      </c>
      <c r="B52" s="784"/>
      <c r="C52" s="301"/>
    </row>
    <row r="53" spans="1:8" ht="30" x14ac:dyDescent="0.2">
      <c r="A53" s="787" t="s">
        <v>1077</v>
      </c>
      <c r="B53" s="784"/>
      <c r="C53" s="301"/>
    </row>
    <row r="54" spans="1:8" ht="15" x14ac:dyDescent="0.2">
      <c r="A54" s="792" t="s">
        <v>1095</v>
      </c>
      <c r="B54" s="790"/>
      <c r="C54" s="302"/>
    </row>
    <row r="55" spans="1:8" ht="15.75" x14ac:dyDescent="0.2">
      <c r="A55" s="943" t="s">
        <v>1080</v>
      </c>
      <c r="B55" s="943"/>
      <c r="C55" s="943"/>
    </row>
    <row r="56" spans="1:8" ht="15" x14ac:dyDescent="0.2">
      <c r="A56" s="794" t="s">
        <v>644</v>
      </c>
      <c r="B56" s="789"/>
      <c r="C56" s="317"/>
    </row>
    <row r="57" spans="1:8" ht="45" x14ac:dyDescent="0.2">
      <c r="A57" s="238" t="s">
        <v>643</v>
      </c>
      <c r="B57" s="784"/>
      <c r="C57" s="301"/>
    </row>
    <row r="58" spans="1:8" ht="15" x14ac:dyDescent="0.2">
      <c r="A58" s="787" t="s">
        <v>642</v>
      </c>
      <c r="B58" s="784"/>
      <c r="C58" s="301"/>
    </row>
    <row r="59" spans="1:8" ht="15" x14ac:dyDescent="0.2">
      <c r="A59" s="786" t="s">
        <v>1084</v>
      </c>
      <c r="B59" s="784"/>
      <c r="C59" s="301"/>
      <c r="D59" s="85"/>
      <c r="E59" s="85"/>
      <c r="F59" s="85"/>
      <c r="G59" s="85"/>
      <c r="H59" s="85"/>
    </row>
    <row r="60" spans="1:8" ht="15" x14ac:dyDescent="0.2">
      <c r="A60" s="787" t="s">
        <v>1083</v>
      </c>
      <c r="B60" s="784"/>
      <c r="C60" s="301"/>
    </row>
    <row r="61" spans="1:8" ht="30" x14ac:dyDescent="0.2">
      <c r="A61" s="788" t="s">
        <v>1094</v>
      </c>
      <c r="B61" s="790"/>
      <c r="C61" s="302"/>
    </row>
    <row r="62" spans="1:8" ht="15.75" x14ac:dyDescent="0.2">
      <c r="A62" s="943" t="s">
        <v>601</v>
      </c>
      <c r="B62" s="943"/>
      <c r="C62" s="943"/>
    </row>
    <row r="63" spans="1:8" ht="15" x14ac:dyDescent="0.2">
      <c r="A63" s="785" t="s">
        <v>1089</v>
      </c>
      <c r="B63" s="789"/>
      <c r="C63" s="317"/>
    </row>
    <row r="64" spans="1:8" ht="15" x14ac:dyDescent="0.2">
      <c r="A64" s="786" t="s">
        <v>1090</v>
      </c>
      <c r="B64" s="784"/>
      <c r="C64" s="301"/>
    </row>
    <row r="65" spans="1:3" ht="15" x14ac:dyDescent="0.2">
      <c r="A65" s="786" t="s">
        <v>1091</v>
      </c>
      <c r="B65" s="784"/>
      <c r="C65" s="301"/>
    </row>
    <row r="66" spans="1:3" ht="30" x14ac:dyDescent="0.2">
      <c r="A66" s="787" t="s">
        <v>1092</v>
      </c>
      <c r="B66" s="784"/>
      <c r="C66" s="301"/>
    </row>
    <row r="67" spans="1:3" ht="15" x14ac:dyDescent="0.2">
      <c r="A67" s="792" t="s">
        <v>1093</v>
      </c>
      <c r="B67" s="790"/>
      <c r="C67" s="302"/>
    </row>
    <row r="68" spans="1:3" ht="15.75" x14ac:dyDescent="0.2">
      <c r="A68" s="943" t="s">
        <v>602</v>
      </c>
      <c r="B68" s="943"/>
      <c r="C68" s="943"/>
    </row>
    <row r="69" spans="1:3" ht="15" x14ac:dyDescent="0.2">
      <c r="A69" s="785" t="s">
        <v>1070</v>
      </c>
      <c r="B69" s="789"/>
      <c r="C69" s="317"/>
    </row>
    <row r="70" spans="1:3" ht="15" x14ac:dyDescent="0.2">
      <c r="A70" s="786" t="s">
        <v>1085</v>
      </c>
      <c r="B70" s="784"/>
      <c r="C70" s="301"/>
    </row>
    <row r="71" spans="1:3" ht="15" x14ac:dyDescent="0.2">
      <c r="A71" s="786" t="s">
        <v>1086</v>
      </c>
      <c r="B71" s="784"/>
      <c r="C71" s="301"/>
    </row>
    <row r="72" spans="1:3" ht="15" x14ac:dyDescent="0.2">
      <c r="A72" s="786" t="s">
        <v>1087</v>
      </c>
      <c r="B72" s="784"/>
      <c r="C72" s="301"/>
    </row>
    <row r="73" spans="1:3" ht="15" x14ac:dyDescent="0.2">
      <c r="A73" s="792" t="s">
        <v>1088</v>
      </c>
      <c r="B73" s="790"/>
      <c r="C73" s="302"/>
    </row>
  </sheetData>
  <sheetProtection formatCells="0"/>
  <customSheetViews>
    <customSheetView guid="{A6D2322D-229F-4D52-A2AA-C6012EABEAE5}" scale="80" showGridLines="0" fitToPage="1">
      <selection activeCell="F16" sqref="F16"/>
      <pageMargins left="0.511811024" right="0.511811024" top="0.78740157499999996" bottom="0.78740157499999996" header="0.31496062000000002" footer="0.31496062000000002"/>
      <pageSetup paperSize="9" scale="41" fitToHeight="0" orientation="portrait" horizontalDpi="4294967294" verticalDpi="4294967294" r:id="rId1"/>
    </customSheetView>
  </customSheetViews>
  <mergeCells count="9">
    <mergeCell ref="A43:C43"/>
    <mergeCell ref="A55:C55"/>
    <mergeCell ref="A62:C62"/>
    <mergeCell ref="A68:C68"/>
    <mergeCell ref="A1:C1"/>
    <mergeCell ref="A3:C3"/>
    <mergeCell ref="A21:C21"/>
    <mergeCell ref="A30:C30"/>
    <mergeCell ref="A14:C14"/>
  </mergeCells>
  <dataValidations count="1">
    <dataValidation type="list" allowBlank="1" showInputMessage="1" showErrorMessage="1" sqref="B69:B73 B22:B29 B31:B42 B44:B54 B56:B61 B63:B67 B15:B20 B4:B13">
      <formula1>"Selecionar,Pendente ,Ok, Com Restrição, Não se aplica"</formula1>
    </dataValidation>
  </dataValidations>
  <pageMargins left="0.51181102362204722" right="0.51181102362204722" top="0.78740157480314965" bottom="0.78740157480314965" header="0.31496062992125984" footer="0.31496062992125984"/>
  <pageSetup paperSize="9" scale="76" fitToHeight="0" orientation="portrait" blackAndWhite="1" horizontalDpi="4294967294" verticalDpi="4294967294" r:id="rId2"/>
  <headerFooter>
    <oddHeader>&amp;A</oddHeader>
  </headerFooter>
  <rowBreaks count="1" manualBreakCount="1">
    <brk id="42" max="2"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tabColor theme="0" tint="-0.14999847407452621"/>
  </sheetPr>
  <dimension ref="A1:H73"/>
  <sheetViews>
    <sheetView showGridLines="0" showRowColHeaders="0" view="pageBreakPreview" zoomScaleNormal="90" zoomScaleSheetLayoutView="100" workbookViewId="0"/>
  </sheetViews>
  <sheetFormatPr defaultRowHeight="15" x14ac:dyDescent="0.2"/>
  <cols>
    <col min="1" max="1" width="53.7109375" style="1" customWidth="1"/>
    <col min="2" max="2" width="9.85546875" style="1" bestFit="1" customWidth="1"/>
    <col min="3" max="3" width="12.7109375" style="1" bestFit="1" customWidth="1"/>
    <col min="4" max="4" width="10.5703125" style="1" bestFit="1" customWidth="1"/>
    <col min="5" max="5" width="11.7109375" style="1" bestFit="1" customWidth="1"/>
    <col min="6" max="16384" width="9.140625" style="1"/>
  </cols>
  <sheetData>
    <row r="1" spans="1:8" ht="15.75" x14ac:dyDescent="0.25">
      <c r="A1" s="135" t="s">
        <v>576</v>
      </c>
      <c r="B1" s="1240" t="s">
        <v>1223</v>
      </c>
      <c r="C1" s="1240"/>
      <c r="D1" s="1240"/>
      <c r="E1" s="1240"/>
      <c r="F1" s="1240"/>
      <c r="G1" s="1240"/>
      <c r="H1" s="1240"/>
    </row>
    <row r="3" spans="1:8" ht="15.75" x14ac:dyDescent="0.2">
      <c r="A3" s="1235" t="s">
        <v>563</v>
      </c>
      <c r="B3" s="1235"/>
      <c r="C3" s="1235"/>
      <c r="D3" s="1235"/>
      <c r="E3" s="1235"/>
      <c r="F3" s="1235"/>
      <c r="G3" s="1235"/>
      <c r="H3" s="1235"/>
    </row>
    <row r="4" spans="1:8" x14ac:dyDescent="0.2">
      <c r="A4" s="34" t="s">
        <v>345</v>
      </c>
      <c r="B4" s="1241"/>
      <c r="C4" s="1241"/>
      <c r="D4" s="1241"/>
      <c r="E4" s="1241"/>
      <c r="F4" s="1241"/>
      <c r="G4" s="1241"/>
      <c r="H4" s="1242"/>
    </row>
    <row r="5" spans="1:8" x14ac:dyDescent="0.2">
      <c r="A5" s="50" t="s">
        <v>516</v>
      </c>
      <c r="B5" s="1227"/>
      <c r="C5" s="1228"/>
      <c r="D5" s="1228"/>
      <c r="E5" s="1228"/>
      <c r="F5" s="1228"/>
      <c r="G5" s="1228"/>
      <c r="H5" s="1229"/>
    </row>
    <row r="6" spans="1:8" x14ac:dyDescent="0.2">
      <c r="A6" s="50" t="s">
        <v>59</v>
      </c>
      <c r="B6" s="1243"/>
      <c r="C6" s="1244"/>
      <c r="D6" s="1244"/>
      <c r="E6" s="1244"/>
      <c r="F6" s="1244"/>
      <c r="G6" s="1244"/>
      <c r="H6" s="1245"/>
    </row>
    <row r="7" spans="1:8" x14ac:dyDescent="0.2">
      <c r="A7" s="26" t="s">
        <v>42</v>
      </c>
      <c r="B7" s="1227"/>
      <c r="C7" s="1228"/>
      <c r="D7" s="1228"/>
      <c r="E7" s="1228"/>
      <c r="F7" s="1228"/>
      <c r="G7" s="1228"/>
      <c r="H7" s="1229"/>
    </row>
    <row r="8" spans="1:8" x14ac:dyDescent="0.2">
      <c r="A8" s="50" t="s">
        <v>543</v>
      </c>
      <c r="B8" s="1227"/>
      <c r="C8" s="1228"/>
      <c r="D8" s="1228"/>
      <c r="E8" s="1228"/>
      <c r="F8" s="1228"/>
      <c r="G8" s="1228"/>
      <c r="H8" s="1229"/>
    </row>
    <row r="9" spans="1:8" x14ac:dyDescent="0.2">
      <c r="A9" s="50" t="s">
        <v>544</v>
      </c>
      <c r="B9" s="1227"/>
      <c r="C9" s="1228"/>
      <c r="D9" s="1228"/>
      <c r="E9" s="1228"/>
      <c r="F9" s="1228"/>
      <c r="G9" s="1228"/>
      <c r="H9" s="1229"/>
    </row>
    <row r="10" spans="1:8" x14ac:dyDescent="0.2">
      <c r="A10" s="50" t="s">
        <v>545</v>
      </c>
      <c r="B10" s="1227"/>
      <c r="C10" s="1228"/>
      <c r="D10" s="1228"/>
      <c r="E10" s="1228"/>
      <c r="F10" s="1228"/>
      <c r="G10" s="1228"/>
      <c r="H10" s="1229"/>
    </row>
    <row r="11" spans="1:8" x14ac:dyDescent="0.2">
      <c r="A11" s="50" t="s">
        <v>546</v>
      </c>
      <c r="B11" s="227" t="s">
        <v>560</v>
      </c>
      <c r="C11" s="1233"/>
      <c r="D11" s="1233"/>
      <c r="E11" s="228" t="s">
        <v>561</v>
      </c>
      <c r="F11" s="1236"/>
      <c r="G11" s="1236"/>
      <c r="H11" s="1237"/>
    </row>
    <row r="12" spans="1:8" x14ac:dyDescent="0.2">
      <c r="A12" s="50" t="s">
        <v>547</v>
      </c>
      <c r="B12" s="1227"/>
      <c r="C12" s="1228"/>
      <c r="D12" s="1228"/>
      <c r="E12" s="1228"/>
      <c r="F12" s="1228"/>
      <c r="G12" s="1228"/>
      <c r="H12" s="1229"/>
    </row>
    <row r="13" spans="1:8" x14ac:dyDescent="0.2">
      <c r="A13" s="50" t="s">
        <v>548</v>
      </c>
      <c r="B13" s="1227"/>
      <c r="C13" s="1228"/>
      <c r="D13" s="1228"/>
      <c r="E13" s="1228"/>
      <c r="F13" s="1228"/>
      <c r="G13" s="1228"/>
      <c r="H13" s="1229"/>
    </row>
    <row r="14" spans="1:8" x14ac:dyDescent="0.2">
      <c r="A14" s="50" t="s">
        <v>549</v>
      </c>
      <c r="B14" s="1227"/>
      <c r="C14" s="1228"/>
      <c r="D14" s="1228"/>
      <c r="E14" s="1228"/>
      <c r="F14" s="1228"/>
      <c r="G14" s="1228"/>
      <c r="H14" s="1229"/>
    </row>
    <row r="15" spans="1:8" x14ac:dyDescent="0.2">
      <c r="A15" s="50" t="s">
        <v>550</v>
      </c>
      <c r="B15" s="1227"/>
      <c r="C15" s="1228"/>
      <c r="D15" s="1228"/>
      <c r="E15" s="1228"/>
      <c r="F15" s="1228"/>
      <c r="G15" s="1228"/>
      <c r="H15" s="1229"/>
    </row>
    <row r="16" spans="1:8" x14ac:dyDescent="0.2">
      <c r="A16" s="50" t="s">
        <v>551</v>
      </c>
      <c r="B16" s="1227"/>
      <c r="C16" s="1228"/>
      <c r="D16" s="1228"/>
      <c r="E16" s="1228"/>
      <c r="F16" s="1228"/>
      <c r="G16" s="1228"/>
      <c r="H16" s="1229"/>
    </row>
    <row r="17" spans="1:8" x14ac:dyDescent="0.2">
      <c r="A17" s="50" t="s">
        <v>552</v>
      </c>
      <c r="B17" s="1227"/>
      <c r="C17" s="1228"/>
      <c r="D17" s="1228"/>
      <c r="E17" s="1228"/>
      <c r="F17" s="1228"/>
      <c r="G17" s="1228"/>
      <c r="H17" s="1229"/>
    </row>
    <row r="18" spans="1:8" x14ac:dyDescent="0.2">
      <c r="A18" s="50" t="s">
        <v>553</v>
      </c>
      <c r="B18" s="1227"/>
      <c r="C18" s="1228"/>
      <c r="D18" s="1228"/>
      <c r="E18" s="1228"/>
      <c r="F18" s="1228"/>
      <c r="G18" s="1228"/>
      <c r="H18" s="1229"/>
    </row>
    <row r="19" spans="1:8" x14ac:dyDescent="0.2">
      <c r="A19" s="50" t="s">
        <v>554</v>
      </c>
      <c r="B19" s="1227"/>
      <c r="C19" s="1228"/>
      <c r="D19" s="1228"/>
      <c r="E19" s="1228"/>
      <c r="F19" s="1228"/>
      <c r="G19" s="1228"/>
      <c r="H19" s="1229"/>
    </row>
    <row r="20" spans="1:8" x14ac:dyDescent="0.2">
      <c r="A20" s="50" t="s">
        <v>555</v>
      </c>
      <c r="B20" s="1227"/>
      <c r="C20" s="1228"/>
      <c r="D20" s="1228"/>
      <c r="E20" s="1228"/>
      <c r="F20" s="1228"/>
      <c r="G20" s="1228"/>
      <c r="H20" s="1229"/>
    </row>
    <row r="21" spans="1:8" x14ac:dyDescent="0.2">
      <c r="A21" s="50" t="s">
        <v>556</v>
      </c>
      <c r="B21" s="1227"/>
      <c r="C21" s="1228"/>
      <c r="D21" s="1228"/>
      <c r="E21" s="1228"/>
      <c r="F21" s="1228"/>
      <c r="G21" s="1228"/>
      <c r="H21" s="1229"/>
    </row>
    <row r="22" spans="1:8" x14ac:dyDescent="0.2">
      <c r="A22" s="50" t="s">
        <v>557</v>
      </c>
      <c r="B22" s="1227"/>
      <c r="C22" s="1228"/>
      <c r="D22" s="1228"/>
      <c r="E22" s="1228"/>
      <c r="F22" s="1228"/>
      <c r="G22" s="1228"/>
      <c r="H22" s="1229"/>
    </row>
    <row r="23" spans="1:8" x14ac:dyDescent="0.2">
      <c r="A23" s="50" t="s">
        <v>558</v>
      </c>
      <c r="B23" s="1238"/>
      <c r="C23" s="1228"/>
      <c r="D23" s="1228"/>
      <c r="E23" s="1228"/>
      <c r="F23" s="1228"/>
      <c r="G23" s="1228"/>
      <c r="H23" s="1229"/>
    </row>
    <row r="24" spans="1:8" x14ac:dyDescent="0.2">
      <c r="A24" s="50" t="s">
        <v>559</v>
      </c>
      <c r="B24" s="1239"/>
      <c r="C24" s="1228"/>
      <c r="D24" s="1228"/>
      <c r="E24" s="1228"/>
      <c r="F24" s="1228"/>
      <c r="G24" s="1228"/>
      <c r="H24" s="1229"/>
    </row>
    <row r="25" spans="1:8" ht="15.75" x14ac:dyDescent="0.2">
      <c r="A25" s="1235" t="s">
        <v>566</v>
      </c>
      <c r="B25" s="1235"/>
      <c r="C25" s="1235"/>
      <c r="D25" s="1235"/>
      <c r="E25" s="1235"/>
      <c r="F25" s="1235"/>
      <c r="G25" s="1235"/>
      <c r="H25" s="1235"/>
    </row>
    <row r="26" spans="1:8" x14ac:dyDescent="0.2">
      <c r="A26" s="37" t="s">
        <v>345</v>
      </c>
      <c r="B26" s="1233" t="s">
        <v>541</v>
      </c>
      <c r="C26" s="1233"/>
      <c r="D26" s="1233"/>
      <c r="E26" s="1233"/>
      <c r="F26" s="1233"/>
      <c r="G26" s="1233"/>
      <c r="H26" s="1234"/>
    </row>
    <row r="27" spans="1:8" x14ac:dyDescent="0.2">
      <c r="A27" s="50" t="s">
        <v>516</v>
      </c>
      <c r="B27" s="1227"/>
      <c r="C27" s="1228"/>
      <c r="D27" s="1228"/>
      <c r="E27" s="1228"/>
      <c r="F27" s="1228"/>
      <c r="G27" s="1228"/>
      <c r="H27" s="1229"/>
    </row>
    <row r="28" spans="1:8" x14ac:dyDescent="0.2">
      <c r="A28" s="50" t="s">
        <v>59</v>
      </c>
      <c r="B28" s="1227"/>
      <c r="C28" s="1228"/>
      <c r="D28" s="1228"/>
      <c r="E28" s="1228"/>
      <c r="F28" s="1228"/>
      <c r="G28" s="1228"/>
      <c r="H28" s="1229"/>
    </row>
    <row r="29" spans="1:8" x14ac:dyDescent="0.2">
      <c r="A29" s="26" t="s">
        <v>42</v>
      </c>
      <c r="B29" s="1227"/>
      <c r="C29" s="1228"/>
      <c r="D29" s="1228"/>
      <c r="E29" s="1228"/>
      <c r="F29" s="1228"/>
      <c r="G29" s="1228"/>
      <c r="H29" s="1229"/>
    </row>
    <row r="30" spans="1:8" x14ac:dyDescent="0.2">
      <c r="A30" s="50" t="s">
        <v>543</v>
      </c>
      <c r="B30" s="1227"/>
      <c r="C30" s="1228"/>
      <c r="D30" s="1228"/>
      <c r="E30" s="1228"/>
      <c r="F30" s="1228"/>
      <c r="G30" s="1228"/>
      <c r="H30" s="1229"/>
    </row>
    <row r="31" spans="1:8" x14ac:dyDescent="0.2">
      <c r="A31" s="50" t="s">
        <v>42</v>
      </c>
      <c r="B31" s="1227"/>
      <c r="C31" s="1228"/>
      <c r="D31" s="1228"/>
      <c r="E31" s="1228"/>
      <c r="F31" s="1228"/>
      <c r="G31" s="1228"/>
      <c r="H31" s="1229"/>
    </row>
    <row r="32" spans="1:8" x14ac:dyDescent="0.2">
      <c r="A32" s="50" t="s">
        <v>544</v>
      </c>
      <c r="B32" s="1227"/>
      <c r="C32" s="1228"/>
      <c r="D32" s="1228"/>
      <c r="E32" s="1228"/>
      <c r="F32" s="1228"/>
      <c r="G32" s="1228"/>
      <c r="H32" s="1229"/>
    </row>
    <row r="33" spans="1:8" x14ac:dyDescent="0.2">
      <c r="A33" s="50" t="s">
        <v>545</v>
      </c>
      <c r="B33" s="1227"/>
      <c r="C33" s="1228"/>
      <c r="D33" s="1228"/>
      <c r="E33" s="1228"/>
      <c r="F33" s="1228"/>
      <c r="G33" s="1228"/>
      <c r="H33" s="1229"/>
    </row>
    <row r="34" spans="1:8" x14ac:dyDescent="0.2">
      <c r="A34" s="50" t="s">
        <v>546</v>
      </c>
      <c r="B34" s="229" t="s">
        <v>560</v>
      </c>
      <c r="C34" s="1233"/>
      <c r="D34" s="1233"/>
      <c r="E34" s="230" t="s">
        <v>561</v>
      </c>
      <c r="F34" s="1236"/>
      <c r="G34" s="1236"/>
      <c r="H34" s="1237"/>
    </row>
    <row r="35" spans="1:8" x14ac:dyDescent="0.2">
      <c r="A35" s="50" t="s">
        <v>547</v>
      </c>
      <c r="B35" s="1227"/>
      <c r="C35" s="1228"/>
      <c r="D35" s="1228"/>
      <c r="E35" s="1228"/>
      <c r="F35" s="1228"/>
      <c r="G35" s="1228"/>
      <c r="H35" s="1229"/>
    </row>
    <row r="36" spans="1:8" x14ac:dyDescent="0.2">
      <c r="A36" s="50" t="s">
        <v>548</v>
      </c>
      <c r="B36" s="1227"/>
      <c r="C36" s="1228"/>
      <c r="D36" s="1228"/>
      <c r="E36" s="1228"/>
      <c r="F36" s="1228"/>
      <c r="G36" s="1228"/>
      <c r="H36" s="1229"/>
    </row>
    <row r="37" spans="1:8" x14ac:dyDescent="0.2">
      <c r="A37" s="50" t="s">
        <v>549</v>
      </c>
      <c r="B37" s="1227"/>
      <c r="C37" s="1228"/>
      <c r="D37" s="1228"/>
      <c r="E37" s="1228"/>
      <c r="F37" s="1228"/>
      <c r="G37" s="1228"/>
      <c r="H37" s="1229"/>
    </row>
    <row r="38" spans="1:8" x14ac:dyDescent="0.2">
      <c r="A38" s="50" t="s">
        <v>550</v>
      </c>
      <c r="B38" s="1227"/>
      <c r="C38" s="1228"/>
      <c r="D38" s="1228"/>
      <c r="E38" s="1228"/>
      <c r="F38" s="1228"/>
      <c r="G38" s="1228"/>
      <c r="H38" s="1229"/>
    </row>
    <row r="39" spans="1:8" x14ac:dyDescent="0.2">
      <c r="A39" s="50" t="s">
        <v>551</v>
      </c>
      <c r="B39" s="1227"/>
      <c r="C39" s="1228"/>
      <c r="D39" s="1228"/>
      <c r="E39" s="1228"/>
      <c r="F39" s="1228"/>
      <c r="G39" s="1228"/>
      <c r="H39" s="1229"/>
    </row>
    <row r="40" spans="1:8" x14ac:dyDescent="0.2">
      <c r="A40" s="50" t="s">
        <v>552</v>
      </c>
      <c r="B40" s="1227"/>
      <c r="C40" s="1228"/>
      <c r="D40" s="1228"/>
      <c r="E40" s="1228"/>
      <c r="F40" s="1228"/>
      <c r="G40" s="1228"/>
      <c r="H40" s="1229"/>
    </row>
    <row r="41" spans="1:8" x14ac:dyDescent="0.2">
      <c r="A41" s="50" t="s">
        <v>553</v>
      </c>
      <c r="B41" s="1227"/>
      <c r="C41" s="1228"/>
      <c r="D41" s="1228"/>
      <c r="E41" s="1228"/>
      <c r="F41" s="1228"/>
      <c r="G41" s="1228"/>
      <c r="H41" s="1229"/>
    </row>
    <row r="42" spans="1:8" x14ac:dyDescent="0.2">
      <c r="A42" s="50" t="s">
        <v>554</v>
      </c>
      <c r="B42" s="1227"/>
      <c r="C42" s="1228"/>
      <c r="D42" s="1228"/>
      <c r="E42" s="1228"/>
      <c r="F42" s="1228"/>
      <c r="G42" s="1228"/>
      <c r="H42" s="1229"/>
    </row>
    <row r="43" spans="1:8" x14ac:dyDescent="0.2">
      <c r="A43" s="50" t="s">
        <v>555</v>
      </c>
      <c r="B43" s="1227"/>
      <c r="C43" s="1228"/>
      <c r="D43" s="1228"/>
      <c r="E43" s="1228"/>
      <c r="F43" s="1228"/>
      <c r="G43" s="1228"/>
      <c r="H43" s="1229"/>
    </row>
    <row r="44" spans="1:8" x14ac:dyDescent="0.2">
      <c r="A44" s="50" t="s">
        <v>556</v>
      </c>
      <c r="B44" s="1227"/>
      <c r="C44" s="1228"/>
      <c r="D44" s="1228"/>
      <c r="E44" s="1228"/>
      <c r="F44" s="1228"/>
      <c r="G44" s="1228"/>
      <c r="H44" s="1229"/>
    </row>
    <row r="45" spans="1:8" x14ac:dyDescent="0.2">
      <c r="A45" s="50" t="s">
        <v>557</v>
      </c>
      <c r="B45" s="1227"/>
      <c r="C45" s="1228"/>
      <c r="D45" s="1228"/>
      <c r="E45" s="1228"/>
      <c r="F45" s="1228"/>
      <c r="G45" s="1228"/>
      <c r="H45" s="1229"/>
    </row>
    <row r="46" spans="1:8" x14ac:dyDescent="0.2">
      <c r="A46" s="50" t="s">
        <v>558</v>
      </c>
      <c r="B46" s="1227"/>
      <c r="C46" s="1228"/>
      <c r="D46" s="1228"/>
      <c r="E46" s="1228"/>
      <c r="F46" s="1228"/>
      <c r="G46" s="1228"/>
      <c r="H46" s="1229"/>
    </row>
    <row r="47" spans="1:8" x14ac:dyDescent="0.2">
      <c r="A47" s="50" t="s">
        <v>559</v>
      </c>
      <c r="B47" s="1227"/>
      <c r="C47" s="1228"/>
      <c r="D47" s="1228"/>
      <c r="E47" s="1228"/>
      <c r="F47" s="1228"/>
      <c r="G47" s="1228"/>
      <c r="H47" s="1229"/>
    </row>
    <row r="48" spans="1:8" ht="15.75" x14ac:dyDescent="0.2">
      <c r="A48" s="1235" t="s">
        <v>564</v>
      </c>
      <c r="B48" s="1235"/>
      <c r="C48" s="1235"/>
      <c r="D48" s="1235"/>
      <c r="E48" s="1235"/>
      <c r="F48" s="1235"/>
      <c r="G48" s="1235"/>
      <c r="H48" s="1235"/>
    </row>
    <row r="49" spans="1:8" x14ac:dyDescent="0.2">
      <c r="A49" s="37" t="s">
        <v>345</v>
      </c>
      <c r="B49" s="1233" t="s">
        <v>542</v>
      </c>
      <c r="C49" s="1233"/>
      <c r="D49" s="1233"/>
      <c r="E49" s="1233"/>
      <c r="F49" s="1233"/>
      <c r="G49" s="1233"/>
      <c r="H49" s="1234"/>
    </row>
    <row r="50" spans="1:8" x14ac:dyDescent="0.2">
      <c r="A50" s="50" t="s">
        <v>516</v>
      </c>
      <c r="B50" s="1227"/>
      <c r="C50" s="1228"/>
      <c r="D50" s="1228"/>
      <c r="E50" s="1228"/>
      <c r="F50" s="1228"/>
      <c r="G50" s="1228"/>
      <c r="H50" s="1229"/>
    </row>
    <row r="51" spans="1:8" x14ac:dyDescent="0.2">
      <c r="A51" s="50" t="s">
        <v>558</v>
      </c>
      <c r="B51" s="1227"/>
      <c r="C51" s="1228"/>
      <c r="D51" s="1228"/>
      <c r="E51" s="1228"/>
      <c r="F51" s="1228"/>
      <c r="G51" s="1228"/>
      <c r="H51" s="1229"/>
    </row>
    <row r="52" spans="1:8" x14ac:dyDescent="0.2">
      <c r="A52" s="50" t="s">
        <v>562</v>
      </c>
      <c r="B52" s="1227"/>
      <c r="C52" s="1228"/>
      <c r="D52" s="1228"/>
      <c r="E52" s="1228"/>
      <c r="F52" s="1228"/>
      <c r="G52" s="1228"/>
      <c r="H52" s="1229"/>
    </row>
    <row r="53" spans="1:8" ht="15.75" x14ac:dyDescent="0.2">
      <c r="A53" s="1235" t="s">
        <v>565</v>
      </c>
      <c r="B53" s="1235"/>
      <c r="C53" s="1235"/>
      <c r="D53" s="1235"/>
      <c r="E53" s="1235"/>
      <c r="F53" s="1235"/>
      <c r="G53" s="1235"/>
      <c r="H53" s="1235"/>
    </row>
    <row r="54" spans="1:8" x14ac:dyDescent="0.2">
      <c r="A54" s="37" t="s">
        <v>345</v>
      </c>
      <c r="B54" s="1233" t="s">
        <v>542</v>
      </c>
      <c r="C54" s="1233"/>
      <c r="D54" s="1233"/>
      <c r="E54" s="1233"/>
      <c r="F54" s="1233"/>
      <c r="G54" s="1233"/>
      <c r="H54" s="1234"/>
    </row>
    <row r="55" spans="1:8" x14ac:dyDescent="0.2">
      <c r="A55" s="50" t="s">
        <v>516</v>
      </c>
      <c r="B55" s="1227"/>
      <c r="C55" s="1228"/>
      <c r="D55" s="1228"/>
      <c r="E55" s="1228"/>
      <c r="F55" s="1228"/>
      <c r="G55" s="1228"/>
      <c r="H55" s="1229"/>
    </row>
    <row r="56" spans="1:8" x14ac:dyDescent="0.2">
      <c r="A56" s="50" t="s">
        <v>558</v>
      </c>
      <c r="B56" s="1227"/>
      <c r="C56" s="1228"/>
      <c r="D56" s="1228"/>
      <c r="E56" s="1228"/>
      <c r="F56" s="1228"/>
      <c r="G56" s="1228"/>
      <c r="H56" s="1229"/>
    </row>
    <row r="57" spans="1:8" x14ac:dyDescent="0.2">
      <c r="A57" s="52" t="s">
        <v>562</v>
      </c>
      <c r="B57" s="1230"/>
      <c r="C57" s="1231"/>
      <c r="D57" s="1231"/>
      <c r="E57" s="1231"/>
      <c r="F57" s="1231"/>
      <c r="G57" s="1231"/>
      <c r="H57" s="1232"/>
    </row>
    <row r="58" spans="1:8" ht="15.75" x14ac:dyDescent="0.2">
      <c r="A58" s="1235" t="s">
        <v>888</v>
      </c>
      <c r="B58" s="1235"/>
      <c r="C58" s="1235"/>
      <c r="D58" s="1235"/>
      <c r="E58" s="1235"/>
      <c r="F58" s="1235"/>
      <c r="G58" s="1235"/>
      <c r="H58" s="1235"/>
    </row>
    <row r="59" spans="1:8" x14ac:dyDescent="0.2">
      <c r="A59" s="37" t="s">
        <v>345</v>
      </c>
      <c r="B59" s="1233" t="s">
        <v>713</v>
      </c>
      <c r="C59" s="1233"/>
      <c r="D59" s="1233"/>
      <c r="E59" s="1233"/>
      <c r="F59" s="1233"/>
      <c r="G59" s="1233"/>
      <c r="H59" s="1234"/>
    </row>
    <row r="60" spans="1:8" x14ac:dyDescent="0.2">
      <c r="A60" s="50" t="s">
        <v>711</v>
      </c>
      <c r="B60" s="1227"/>
      <c r="C60" s="1228"/>
      <c r="D60" s="1228"/>
      <c r="E60" s="1228"/>
      <c r="F60" s="1228"/>
      <c r="G60" s="1228"/>
      <c r="H60" s="1229"/>
    </row>
    <row r="61" spans="1:8" x14ac:dyDescent="0.2">
      <c r="A61" s="50" t="s">
        <v>712</v>
      </c>
      <c r="B61" s="1227"/>
      <c r="C61" s="1228"/>
      <c r="D61" s="1228"/>
      <c r="E61" s="1228"/>
      <c r="F61" s="1228"/>
      <c r="G61" s="1228"/>
      <c r="H61" s="1229"/>
    </row>
    <row r="62" spans="1:8" x14ac:dyDescent="0.2">
      <c r="A62" s="50" t="s">
        <v>31</v>
      </c>
      <c r="B62" s="687"/>
      <c r="C62" s="688"/>
      <c r="D62" s="688"/>
      <c r="E62" s="688"/>
      <c r="F62" s="688"/>
      <c r="G62" s="688"/>
      <c r="H62" s="689"/>
    </row>
    <row r="63" spans="1:8" x14ac:dyDescent="0.2">
      <c r="A63" s="50" t="s">
        <v>59</v>
      </c>
      <c r="B63" s="1227"/>
      <c r="C63" s="1228"/>
      <c r="D63" s="1228"/>
      <c r="E63" s="1228"/>
      <c r="F63" s="1228"/>
      <c r="G63" s="1228"/>
      <c r="H63" s="1229"/>
    </row>
    <row r="64" spans="1:8" x14ac:dyDescent="0.2">
      <c r="A64" s="50" t="s">
        <v>545</v>
      </c>
      <c r="B64" s="1227"/>
      <c r="C64" s="1228"/>
      <c r="D64" s="1228"/>
      <c r="E64" s="1228"/>
      <c r="F64" s="1228"/>
      <c r="G64" s="1228"/>
      <c r="H64" s="1229"/>
    </row>
    <row r="65" spans="1:8" x14ac:dyDescent="0.2">
      <c r="A65" s="52" t="s">
        <v>544</v>
      </c>
      <c r="B65" s="1230"/>
      <c r="C65" s="1231"/>
      <c r="D65" s="1231"/>
      <c r="E65" s="1231"/>
      <c r="F65" s="1231"/>
      <c r="G65" s="1231"/>
      <c r="H65" s="1232"/>
    </row>
    <row r="66" spans="1:8" ht="15.75" x14ac:dyDescent="0.2">
      <c r="A66" s="1235" t="s">
        <v>889</v>
      </c>
      <c r="B66" s="1235"/>
      <c r="C66" s="1235"/>
      <c r="D66" s="1235"/>
      <c r="E66" s="1235"/>
      <c r="F66" s="1235"/>
      <c r="G66" s="1235"/>
      <c r="H66" s="1235"/>
    </row>
    <row r="67" spans="1:8" x14ac:dyDescent="0.2">
      <c r="A67" s="37" t="s">
        <v>345</v>
      </c>
      <c r="B67" s="1233" t="s">
        <v>713</v>
      </c>
      <c r="C67" s="1233"/>
      <c r="D67" s="1233"/>
      <c r="E67" s="1233"/>
      <c r="F67" s="1233"/>
      <c r="G67" s="1233"/>
      <c r="H67" s="1234"/>
    </row>
    <row r="68" spans="1:8" x14ac:dyDescent="0.2">
      <c r="A68" s="50" t="s">
        <v>711</v>
      </c>
      <c r="B68" s="1227"/>
      <c r="C68" s="1228"/>
      <c r="D68" s="1228"/>
      <c r="E68" s="1228"/>
      <c r="F68" s="1228"/>
      <c r="G68" s="1228"/>
      <c r="H68" s="1229"/>
    </row>
    <row r="69" spans="1:8" x14ac:dyDescent="0.2">
      <c r="A69" s="50" t="s">
        <v>712</v>
      </c>
      <c r="B69" s="1227"/>
      <c r="C69" s="1228"/>
      <c r="D69" s="1228"/>
      <c r="E69" s="1228"/>
      <c r="F69" s="1228"/>
      <c r="G69" s="1228"/>
      <c r="H69" s="1229"/>
    </row>
    <row r="70" spans="1:8" x14ac:dyDescent="0.2">
      <c r="A70" s="50" t="s">
        <v>31</v>
      </c>
      <c r="B70" s="687"/>
      <c r="C70" s="688"/>
      <c r="D70" s="688"/>
      <c r="E70" s="688"/>
      <c r="F70" s="688"/>
      <c r="G70" s="688"/>
      <c r="H70" s="689"/>
    </row>
    <row r="71" spans="1:8" x14ac:dyDescent="0.2">
      <c r="A71" s="50" t="s">
        <v>59</v>
      </c>
      <c r="B71" s="1227"/>
      <c r="C71" s="1228"/>
      <c r="D71" s="1228"/>
      <c r="E71" s="1228"/>
      <c r="F71" s="1228"/>
      <c r="G71" s="1228"/>
      <c r="H71" s="1229"/>
    </row>
    <row r="72" spans="1:8" x14ac:dyDescent="0.2">
      <c r="A72" s="50" t="s">
        <v>545</v>
      </c>
      <c r="B72" s="1227"/>
      <c r="C72" s="1228"/>
      <c r="D72" s="1228"/>
      <c r="E72" s="1228"/>
      <c r="F72" s="1228"/>
      <c r="G72" s="1228"/>
      <c r="H72" s="1229"/>
    </row>
    <row r="73" spans="1:8" x14ac:dyDescent="0.2">
      <c r="A73" s="52" t="s">
        <v>544</v>
      </c>
      <c r="B73" s="1230"/>
      <c r="C73" s="1231"/>
      <c r="D73" s="1231"/>
      <c r="E73" s="1231"/>
      <c r="F73" s="1231"/>
      <c r="G73" s="1231"/>
      <c r="H73" s="1232"/>
    </row>
  </sheetData>
  <sheetProtection algorithmName="SHA-512" hashValue="8g8k8FqB+j9dv8NwusDqqtIXKkha/HND2J0q5fjwV81inNy7i4ztU7ouenbF+pYcdDTCPixcY22Mhj+d4Df91g==" saltValue="tEStLrZ4rwfPPf8pVf1Vdg==" spinCount="100000" sheet="1" objects="1" scenarios="1"/>
  <customSheetViews>
    <customSheetView guid="{A6D2322D-229F-4D52-A2AA-C6012EABEAE5}" scale="90" showGridLines="0">
      <pageMargins left="0.511811024" right="0.511811024" top="0.78740157499999996" bottom="0.78740157499999996" header="0.31496062000000002" footer="0.31496062000000002"/>
      <pageSetup paperSize="9" orientation="portrait" r:id="rId1"/>
    </customSheetView>
  </customSheetViews>
  <mergeCells count="72">
    <mergeCell ref="B1:H1"/>
    <mergeCell ref="B14:H14"/>
    <mergeCell ref="B15:H15"/>
    <mergeCell ref="B16:H16"/>
    <mergeCell ref="B17:H17"/>
    <mergeCell ref="B4:H4"/>
    <mergeCell ref="B5:H5"/>
    <mergeCell ref="B6:H6"/>
    <mergeCell ref="B7:H7"/>
    <mergeCell ref="B8:H8"/>
    <mergeCell ref="B18:H18"/>
    <mergeCell ref="B9:H9"/>
    <mergeCell ref="B10:H10"/>
    <mergeCell ref="B12:H12"/>
    <mergeCell ref="B13:H13"/>
    <mergeCell ref="B19:H19"/>
    <mergeCell ref="B20:H20"/>
    <mergeCell ref="B28:H28"/>
    <mergeCell ref="B29:H29"/>
    <mergeCell ref="B26:H26"/>
    <mergeCell ref="B27:H27"/>
    <mergeCell ref="B22:H22"/>
    <mergeCell ref="B23:H23"/>
    <mergeCell ref="B24:H24"/>
    <mergeCell ref="B21:H21"/>
    <mergeCell ref="B39:H39"/>
    <mergeCell ref="B40:H40"/>
    <mergeCell ref="B41:H41"/>
    <mergeCell ref="B30:H30"/>
    <mergeCell ref="B31:H31"/>
    <mergeCell ref="B32:H32"/>
    <mergeCell ref="B33:H33"/>
    <mergeCell ref="B35:H35"/>
    <mergeCell ref="C34:D34"/>
    <mergeCell ref="F34:H34"/>
    <mergeCell ref="A48:H48"/>
    <mergeCell ref="B49:H49"/>
    <mergeCell ref="B50:H50"/>
    <mergeCell ref="A3:H3"/>
    <mergeCell ref="A25:H25"/>
    <mergeCell ref="C11:D11"/>
    <mergeCell ref="F11:H11"/>
    <mergeCell ref="B42:H42"/>
    <mergeCell ref="B43:H43"/>
    <mergeCell ref="B44:H44"/>
    <mergeCell ref="B45:H45"/>
    <mergeCell ref="B46:H46"/>
    <mergeCell ref="B47:H47"/>
    <mergeCell ref="B36:H36"/>
    <mergeCell ref="B37:H37"/>
    <mergeCell ref="B38:H38"/>
    <mergeCell ref="B51:H51"/>
    <mergeCell ref="B52:H52"/>
    <mergeCell ref="A53:H53"/>
    <mergeCell ref="B57:H57"/>
    <mergeCell ref="B54:H54"/>
    <mergeCell ref="B55:H55"/>
    <mergeCell ref="B56:H56"/>
    <mergeCell ref="B64:H64"/>
    <mergeCell ref="A66:H66"/>
    <mergeCell ref="A58:H58"/>
    <mergeCell ref="B59:H59"/>
    <mergeCell ref="B60:H60"/>
    <mergeCell ref="B61:H61"/>
    <mergeCell ref="B63:H63"/>
    <mergeCell ref="B69:H69"/>
    <mergeCell ref="B71:H71"/>
    <mergeCell ref="B72:H72"/>
    <mergeCell ref="B73:H73"/>
    <mergeCell ref="B65:H65"/>
    <mergeCell ref="B67:H67"/>
    <mergeCell ref="B68:H68"/>
  </mergeCells>
  <dataValidations count="2">
    <dataValidation type="list" allowBlank="1" showInputMessage="1" showErrorMessage="1" sqref="B4:H4 B26:H26">
      <formula1>"Hipoteca, Alienação Fiduciária"</formula1>
    </dataValidation>
    <dataValidation type="list" allowBlank="1" showInputMessage="1" showErrorMessage="1" sqref="B1:H1">
      <formula1>"Aval Solidário, Penhor, Hipoteca, Alienação fiduciária, Penhor e Hipoteca, Penhor das Safras, Hipoteca e Alienação Fiduciária"</formula1>
    </dataValidation>
  </dataValidations>
  <pageMargins left="0.51181102362204722" right="0.51181102362204722" top="0.78740157480314965" bottom="0.78740157480314965" header="0.31496062992125984" footer="0.31496062992125984"/>
  <pageSetup paperSize="9" scale="68" orientation="portrait" blackAndWhite="1" r:id="rId2"/>
  <headerFooter>
    <oddHeader>&amp;A</oddHeader>
  </headerFooter>
  <colBreaks count="1" manualBreakCount="1">
    <brk id="9" max="1048575"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tabColor theme="0" tint="-0.14999847407452621"/>
  </sheetPr>
  <dimension ref="A1:G23"/>
  <sheetViews>
    <sheetView showGridLines="0" view="pageBreakPreview" zoomScale="115" zoomScaleNormal="100" zoomScaleSheetLayoutView="115" workbookViewId="0">
      <selection activeCell="B12" sqref="B12"/>
    </sheetView>
  </sheetViews>
  <sheetFormatPr defaultRowHeight="15" x14ac:dyDescent="0.25"/>
  <cols>
    <col min="1" max="1" width="35.28515625" bestFit="1" customWidth="1"/>
    <col min="2" max="2" width="15.7109375" customWidth="1"/>
    <col min="3" max="4" width="14.28515625" bestFit="1" customWidth="1"/>
    <col min="5" max="5" width="16.140625" bestFit="1" customWidth="1"/>
    <col min="6" max="6" width="14.28515625" bestFit="1" customWidth="1"/>
    <col min="7" max="7" width="16.140625" bestFit="1" customWidth="1"/>
  </cols>
  <sheetData>
    <row r="1" spans="1:7" x14ac:dyDescent="0.25">
      <c r="A1" s="1248" t="s">
        <v>540</v>
      </c>
      <c r="B1" s="1248"/>
      <c r="C1" s="1248"/>
      <c r="D1" s="1248"/>
      <c r="E1" s="1248"/>
      <c r="F1" s="1248"/>
      <c r="G1" s="1248"/>
    </row>
    <row r="2" spans="1:7" x14ac:dyDescent="0.25">
      <c r="A2" s="149"/>
      <c r="B2" s="149"/>
      <c r="C2" s="149"/>
      <c r="D2" s="149"/>
      <c r="E2" s="149"/>
      <c r="F2" s="149"/>
      <c r="G2" s="149"/>
    </row>
    <row r="3" spans="1:7" x14ac:dyDescent="0.25">
      <c r="A3" s="1246" t="s">
        <v>522</v>
      </c>
      <c r="B3" s="1246"/>
      <c r="C3" s="1246"/>
      <c r="D3" s="1246"/>
      <c r="E3" s="1246"/>
      <c r="F3" s="1246"/>
      <c r="G3" s="1246"/>
    </row>
    <row r="4" spans="1:7" x14ac:dyDescent="0.25">
      <c r="A4" s="1246" t="s">
        <v>523</v>
      </c>
      <c r="B4" s="150" t="s">
        <v>524</v>
      </c>
      <c r="C4" s="1246" t="s">
        <v>525</v>
      </c>
      <c r="D4" s="1246"/>
      <c r="E4" s="1246"/>
      <c r="F4" s="1246"/>
      <c r="G4" s="1246"/>
    </row>
    <row r="5" spans="1:7" x14ac:dyDescent="0.25">
      <c r="A5" s="1246"/>
      <c r="B5" s="150" t="s">
        <v>1170</v>
      </c>
      <c r="C5" s="150" t="s">
        <v>526</v>
      </c>
      <c r="D5" s="150" t="s">
        <v>370</v>
      </c>
      <c r="E5" s="150" t="s">
        <v>527</v>
      </c>
      <c r="F5" s="150" t="s">
        <v>528</v>
      </c>
      <c r="G5" s="150" t="s">
        <v>529</v>
      </c>
    </row>
    <row r="6" spans="1:7" x14ac:dyDescent="0.25">
      <c r="A6" s="151" t="s">
        <v>695</v>
      </c>
      <c r="B6" s="795"/>
      <c r="C6" s="728">
        <f>'Área não Financiada'!C76</f>
        <v>0</v>
      </c>
      <c r="D6" s="152">
        <f>'Área não Financiada'!E76</f>
        <v>0</v>
      </c>
      <c r="E6" s="152">
        <f>'Área não Financiada'!G76</f>
        <v>0</v>
      </c>
      <c r="F6" s="152">
        <f>'Área não Financiada'!I76</f>
        <v>0</v>
      </c>
      <c r="G6" s="152">
        <f>'Área não Financiada'!C93</f>
        <v>0</v>
      </c>
    </row>
    <row r="7" spans="1:7" x14ac:dyDescent="0.25">
      <c r="A7" s="151" t="s">
        <v>530</v>
      </c>
      <c r="B7" s="234"/>
      <c r="C7" s="152" t="str">
        <f>IF(Análise!B22="","",Análise!B22+Análise!C22)</f>
        <v/>
      </c>
      <c r="D7" s="152" t="str">
        <f>IF(Análise!B23="","",Análise!B23+Análise!C23)</f>
        <v/>
      </c>
      <c r="E7" s="152" t="str">
        <f>IF(Análise!B24="","",Análise!B24+Análise!C24)</f>
        <v/>
      </c>
      <c r="F7" s="152" t="str">
        <f>IF(Análise!B25="","",Análise!B25+Análise!C25)</f>
        <v/>
      </c>
      <c r="G7" s="152" t="str">
        <f>IF(Análise!B26="","",Análise!B26+Análise!C26)</f>
        <v/>
      </c>
    </row>
    <row r="8" spans="1:7" x14ac:dyDescent="0.25">
      <c r="A8" s="150" t="s">
        <v>531</v>
      </c>
      <c r="B8" s="153">
        <f>SUM(B6:B7)</f>
        <v>0</v>
      </c>
      <c r="C8" s="153">
        <f>SUM(C6:C7)</f>
        <v>0</v>
      </c>
      <c r="D8" s="153">
        <f t="shared" ref="D8:G8" si="0">SUM(D6:D7)</f>
        <v>0</v>
      </c>
      <c r="E8" s="153">
        <f t="shared" si="0"/>
        <v>0</v>
      </c>
      <c r="F8" s="153">
        <f t="shared" si="0"/>
        <v>0</v>
      </c>
      <c r="G8" s="153">
        <f t="shared" si="0"/>
        <v>0</v>
      </c>
    </row>
    <row r="9" spans="1:7" x14ac:dyDescent="0.25">
      <c r="A9" s="1246" t="s">
        <v>532</v>
      </c>
      <c r="B9" s="1246"/>
      <c r="C9" s="1246"/>
      <c r="D9" s="1246"/>
      <c r="E9" s="1246"/>
      <c r="F9" s="1246"/>
      <c r="G9" s="1246"/>
    </row>
    <row r="10" spans="1:7" x14ac:dyDescent="0.25">
      <c r="A10" s="1246" t="s">
        <v>523</v>
      </c>
      <c r="B10" s="150" t="s">
        <v>524</v>
      </c>
      <c r="C10" s="1246" t="s">
        <v>525</v>
      </c>
      <c r="D10" s="1246"/>
      <c r="E10" s="1246"/>
      <c r="F10" s="1246"/>
      <c r="G10" s="1246"/>
    </row>
    <row r="11" spans="1:7" x14ac:dyDescent="0.25">
      <c r="A11" s="1246"/>
      <c r="B11" s="150" t="s">
        <v>1170</v>
      </c>
      <c r="C11" s="150" t="s">
        <v>526</v>
      </c>
      <c r="D11" s="150" t="s">
        <v>370</v>
      </c>
      <c r="E11" s="150" t="s">
        <v>527</v>
      </c>
      <c r="F11" s="150" t="s">
        <v>528</v>
      </c>
      <c r="G11" s="150" t="s">
        <v>529</v>
      </c>
    </row>
    <row r="12" spans="1:7" x14ac:dyDescent="0.25">
      <c r="A12" s="151" t="s">
        <v>533</v>
      </c>
      <c r="B12" s="234"/>
      <c r="C12" s="234"/>
      <c r="D12" s="234"/>
      <c r="E12" s="234"/>
      <c r="F12" s="234"/>
      <c r="G12" s="234"/>
    </row>
    <row r="13" spans="1:7" x14ac:dyDescent="0.25">
      <c r="A13" s="151" t="s">
        <v>534</v>
      </c>
      <c r="B13" s="234"/>
      <c r="C13" s="234"/>
      <c r="D13" s="234"/>
      <c r="E13" s="234"/>
      <c r="F13" s="234"/>
      <c r="G13" s="234"/>
    </row>
    <row r="14" spans="1:7" x14ac:dyDescent="0.25">
      <c r="A14" s="151" t="s">
        <v>535</v>
      </c>
      <c r="B14" s="234"/>
      <c r="C14" s="234"/>
      <c r="D14" s="234"/>
      <c r="E14" s="234"/>
      <c r="F14" s="234"/>
      <c r="G14" s="234"/>
    </row>
    <row r="15" spans="1:7" x14ac:dyDescent="0.25">
      <c r="A15" s="150" t="s">
        <v>531</v>
      </c>
      <c r="B15" s="152">
        <f>SUM(B12:B14)</f>
        <v>0</v>
      </c>
      <c r="C15" s="152">
        <f t="shared" ref="C15:G15" si="1">SUM(C12:C14)</f>
        <v>0</v>
      </c>
      <c r="D15" s="152">
        <f t="shared" si="1"/>
        <v>0</v>
      </c>
      <c r="E15" s="152">
        <f t="shared" si="1"/>
        <v>0</v>
      </c>
      <c r="F15" s="152">
        <f t="shared" si="1"/>
        <v>0</v>
      </c>
      <c r="G15" s="152">
        <f t="shared" si="1"/>
        <v>0</v>
      </c>
    </row>
    <row r="16" spans="1:7" x14ac:dyDescent="0.25">
      <c r="A16" s="1246" t="s">
        <v>536</v>
      </c>
      <c r="B16" s="1246"/>
      <c r="C16" s="1246"/>
      <c r="D16" s="1246"/>
      <c r="E16" s="1246"/>
      <c r="F16" s="1246"/>
      <c r="G16" s="1246"/>
    </row>
    <row r="17" spans="1:7" x14ac:dyDescent="0.25">
      <c r="A17" s="150"/>
      <c r="B17" s="150" t="s">
        <v>1170</v>
      </c>
      <c r="C17" s="150" t="s">
        <v>369</v>
      </c>
      <c r="D17" s="150" t="s">
        <v>370</v>
      </c>
      <c r="E17" s="150" t="s">
        <v>371</v>
      </c>
      <c r="F17" s="150" t="s">
        <v>372</v>
      </c>
      <c r="G17" s="150" t="s">
        <v>373</v>
      </c>
    </row>
    <row r="18" spans="1:7" x14ac:dyDescent="0.25">
      <c r="A18" s="148" t="s">
        <v>522</v>
      </c>
      <c r="B18" s="154">
        <f t="shared" ref="B18:G18" si="2">B8</f>
        <v>0</v>
      </c>
      <c r="C18" s="154">
        <f>C8</f>
        <v>0</v>
      </c>
      <c r="D18" s="154">
        <f t="shared" si="2"/>
        <v>0</v>
      </c>
      <c r="E18" s="154">
        <f t="shared" si="2"/>
        <v>0</v>
      </c>
      <c r="F18" s="154">
        <f t="shared" si="2"/>
        <v>0</v>
      </c>
      <c r="G18" s="154">
        <f t="shared" si="2"/>
        <v>0</v>
      </c>
    </row>
    <row r="19" spans="1:7" x14ac:dyDescent="0.25">
      <c r="A19" s="148" t="s">
        <v>532</v>
      </c>
      <c r="B19" s="154">
        <f t="shared" ref="B19:G19" si="3">B15</f>
        <v>0</v>
      </c>
      <c r="C19" s="154">
        <f t="shared" si="3"/>
        <v>0</v>
      </c>
      <c r="D19" s="154">
        <f t="shared" si="3"/>
        <v>0</v>
      </c>
      <c r="E19" s="154">
        <f t="shared" si="3"/>
        <v>0</v>
      </c>
      <c r="F19" s="154">
        <f t="shared" si="3"/>
        <v>0</v>
      </c>
      <c r="G19" s="154">
        <f t="shared" si="3"/>
        <v>0</v>
      </c>
    </row>
    <row r="20" spans="1:7" x14ac:dyDescent="0.25">
      <c r="A20" s="155" t="s">
        <v>537</v>
      </c>
      <c r="B20" s="156">
        <f t="shared" ref="B20:G20" si="4">SUM(B18:B19)</f>
        <v>0</v>
      </c>
      <c r="C20" s="156">
        <f t="shared" si="4"/>
        <v>0</v>
      </c>
      <c r="D20" s="156">
        <f t="shared" si="4"/>
        <v>0</v>
      </c>
      <c r="E20" s="156">
        <f t="shared" si="4"/>
        <v>0</v>
      </c>
      <c r="F20" s="156">
        <f t="shared" si="4"/>
        <v>0</v>
      </c>
      <c r="G20" s="156">
        <f t="shared" si="4"/>
        <v>0</v>
      </c>
    </row>
    <row r="21" spans="1:7" ht="16.5" x14ac:dyDescent="0.25">
      <c r="A21" s="157" t="s">
        <v>567</v>
      </c>
      <c r="B21" s="235">
        <f>IFERROR(B18/B20,0)</f>
        <v>0</v>
      </c>
      <c r="C21" s="235">
        <f t="shared" ref="C21:G21" si="5">IFERROR(C18/C20,0)</f>
        <v>0</v>
      </c>
      <c r="D21" s="235">
        <f t="shared" si="5"/>
        <v>0</v>
      </c>
      <c r="E21" s="235">
        <f t="shared" si="5"/>
        <v>0</v>
      </c>
      <c r="F21" s="235">
        <f t="shared" si="5"/>
        <v>0</v>
      </c>
      <c r="G21" s="235">
        <f t="shared" si="5"/>
        <v>0</v>
      </c>
    </row>
    <row r="22" spans="1:7" x14ac:dyDescent="0.25">
      <c r="A22" s="157" t="s">
        <v>538</v>
      </c>
      <c r="B22" s="1247" t="s">
        <v>515</v>
      </c>
      <c r="C22" s="1247"/>
      <c r="D22" s="1247"/>
      <c r="E22" s="1247"/>
      <c r="F22" s="1247"/>
      <c r="G22" s="1247"/>
    </row>
    <row r="23" spans="1:7" x14ac:dyDescent="0.25">
      <c r="A23" s="138" t="s">
        <v>539</v>
      </c>
      <c r="B23" s="137"/>
      <c r="C23" s="137"/>
      <c r="D23" s="137"/>
      <c r="E23" s="137"/>
      <c r="F23" s="137"/>
      <c r="G23" s="137"/>
    </row>
  </sheetData>
  <sheetProtection algorithmName="SHA-512" hashValue="/UNnKJuOHHLbueSyVzeTredoGyzPO84zayy5EJknEbIFAiaBS15Zu262ASyopaXkesOWFVpD/hDUSlgGcWO5iw==" saltValue="JunbPQLjEtOuAja6O138OA==" spinCount="100000" sheet="1" objects="1" scenarios="1"/>
  <customSheetViews>
    <customSheetView guid="{A6D2322D-229F-4D52-A2AA-C6012EABEAE5}" showGridLines="0">
      <selection sqref="A1:G1"/>
      <pageMargins left="0.511811024" right="0.511811024" top="0.78740157499999996" bottom="0.78740157499999996" header="0.31496062000000002" footer="0.31496062000000002"/>
      <pageSetup paperSize="9" orientation="portrait" r:id="rId1"/>
    </customSheetView>
  </customSheetViews>
  <mergeCells count="9">
    <mergeCell ref="A16:G16"/>
    <mergeCell ref="B22:G22"/>
    <mergeCell ref="A1:G1"/>
    <mergeCell ref="A3:G3"/>
    <mergeCell ref="A4:A5"/>
    <mergeCell ref="C4:G4"/>
    <mergeCell ref="A9:G9"/>
    <mergeCell ref="A10:A11"/>
    <mergeCell ref="C10:G10"/>
  </mergeCells>
  <pageMargins left="0.51181102362204722" right="0.51181102362204722" top="0.78740157480314965" bottom="0.78740157480314965" header="0.31496062992125984" footer="0.31496062992125984"/>
  <pageSetup paperSize="9" scale="69" orientation="portrait" blackAndWhite="1" r:id="rId2"/>
  <headerFooter>
    <oddHeader>&amp;A</oddHeader>
  </headerFooter>
  <colBreaks count="1" manualBreakCount="1">
    <brk id="8" max="1048575" man="1"/>
  </colBreaks>
  <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3">
    <tabColor theme="1" tint="0.499984740745262"/>
    <pageSetUpPr fitToPage="1"/>
  </sheetPr>
  <dimension ref="A1:AM215"/>
  <sheetViews>
    <sheetView showGridLines="0" view="pageBreakPreview" zoomScale="85" zoomScaleNormal="85" zoomScaleSheetLayoutView="85" workbookViewId="0">
      <selection sqref="A1:D1"/>
    </sheetView>
  </sheetViews>
  <sheetFormatPr defaultRowHeight="15" x14ac:dyDescent="0.25"/>
  <cols>
    <col min="1" max="1" width="6.85546875" customWidth="1"/>
    <col min="2" max="2" width="16" bestFit="1" customWidth="1"/>
    <col min="3" max="3" width="16.5703125" customWidth="1"/>
    <col min="4" max="4" width="20.85546875" customWidth="1"/>
    <col min="5" max="5" width="20.28515625" customWidth="1"/>
    <col min="6" max="7" width="19.85546875" bestFit="1" customWidth="1"/>
    <col min="8" max="9" width="19.42578125" bestFit="1" customWidth="1"/>
    <col min="10" max="10" width="19.5703125" customWidth="1"/>
    <col min="11" max="11" width="21.140625" customWidth="1"/>
    <col min="12" max="12" width="18" customWidth="1"/>
    <col min="14" max="14" width="9.140625" hidden="1" customWidth="1"/>
    <col min="15" max="15" width="22.7109375" hidden="1" customWidth="1"/>
    <col min="16" max="16" width="16" hidden="1" customWidth="1"/>
    <col min="17" max="17" width="22.7109375" hidden="1" customWidth="1"/>
    <col min="18" max="18" width="16" hidden="1" customWidth="1"/>
    <col min="19" max="19" width="14.42578125" hidden="1" customWidth="1"/>
    <col min="20" max="21" width="17.28515625" hidden="1" customWidth="1"/>
    <col min="22" max="22" width="14.42578125" hidden="1" customWidth="1"/>
    <col min="23" max="23" width="18.28515625" hidden="1" customWidth="1"/>
    <col min="24" max="24" width="19" hidden="1" customWidth="1"/>
    <col min="25" max="25" width="5.28515625" hidden="1" customWidth="1"/>
    <col min="26" max="26" width="13.42578125" hidden="1" customWidth="1"/>
    <col min="27" max="27" width="10" hidden="1" customWidth="1"/>
    <col min="28" max="28" width="11.85546875" hidden="1" customWidth="1"/>
    <col min="29" max="30" width="15.42578125" hidden="1" customWidth="1"/>
    <col min="31" max="31" width="9.140625" hidden="1" customWidth="1"/>
    <col min="32" max="32" width="11.28515625" hidden="1" customWidth="1"/>
    <col min="33" max="33" width="13.42578125" hidden="1" customWidth="1"/>
    <col min="34" max="34" width="14.42578125" hidden="1" customWidth="1"/>
    <col min="35" max="35" width="11.85546875" hidden="1" customWidth="1"/>
    <col min="36" max="36" width="14.42578125" hidden="1" customWidth="1"/>
    <col min="37" max="37" width="11.85546875" hidden="1" customWidth="1"/>
    <col min="38" max="38" width="14.42578125" hidden="1" customWidth="1"/>
    <col min="39" max="39" width="15.42578125" hidden="1" customWidth="1"/>
    <col min="40" max="55" width="9.140625" customWidth="1"/>
  </cols>
  <sheetData>
    <row r="1" spans="1:39" ht="15.75" x14ac:dyDescent="0.25">
      <c r="A1" s="1292" t="s">
        <v>577</v>
      </c>
      <c r="B1" s="1293"/>
      <c r="C1" s="1293"/>
      <c r="D1" s="1294"/>
      <c r="E1" s="732" t="s">
        <v>462</v>
      </c>
      <c r="F1" s="732" t="s">
        <v>892</v>
      </c>
      <c r="G1" s="732" t="s">
        <v>463</v>
      </c>
      <c r="H1" s="732" t="s">
        <v>327</v>
      </c>
      <c r="M1" s="23"/>
      <c r="N1" s="23"/>
      <c r="P1" s="1307" t="s">
        <v>464</v>
      </c>
      <c r="Q1" s="1308"/>
      <c r="R1" s="1308"/>
      <c r="S1" s="652" t="s">
        <v>462</v>
      </c>
      <c r="T1" s="98" t="s">
        <v>893</v>
      </c>
      <c r="U1" s="98" t="s">
        <v>894</v>
      </c>
      <c r="V1" s="98" t="s">
        <v>327</v>
      </c>
      <c r="W1" s="10"/>
      <c r="X1" s="10"/>
      <c r="Y1" s="10"/>
      <c r="Z1" s="10"/>
      <c r="AA1" s="10"/>
      <c r="AB1" s="10"/>
      <c r="AC1" s="10"/>
      <c r="AD1" s="10"/>
      <c r="AE1" s="10"/>
      <c r="AF1" s="10"/>
      <c r="AG1" s="10"/>
      <c r="AH1" s="10"/>
      <c r="AI1" s="10"/>
      <c r="AJ1" s="10"/>
      <c r="AK1" s="10"/>
      <c r="AL1" s="10"/>
      <c r="AM1" s="10"/>
    </row>
    <row r="2" spans="1:39" ht="15.75" x14ac:dyDescent="0.25">
      <c r="A2" s="1016" t="s">
        <v>465</v>
      </c>
      <c r="B2" s="1017"/>
      <c r="C2" s="1017"/>
      <c r="D2" s="1018"/>
      <c r="E2" s="735">
        <f>IFERROR(100-E3,0)</f>
        <v>100</v>
      </c>
      <c r="F2" s="735">
        <f>IFERROR(100-F3,0)</f>
        <v>100</v>
      </c>
      <c r="G2" s="735">
        <f t="shared" ref="G2:H2" si="0">IFERROR(100-G3,0)</f>
        <v>100</v>
      </c>
      <c r="H2" s="735">
        <f t="shared" si="0"/>
        <v>100</v>
      </c>
      <c r="K2" s="398"/>
      <c r="L2" s="398"/>
      <c r="M2" s="3"/>
      <c r="N2" s="3"/>
      <c r="O2" s="101">
        <f>LARGE(E2:H2,1)</f>
        <v>100</v>
      </c>
      <c r="P2" s="1301" t="s">
        <v>466</v>
      </c>
      <c r="Q2" s="1302"/>
      <c r="R2" s="1303"/>
      <c r="S2" s="67">
        <f>E5</f>
        <v>0</v>
      </c>
      <c r="T2" s="67">
        <f>F5</f>
        <v>0</v>
      </c>
      <c r="U2" s="67">
        <f>G5</f>
        <v>0</v>
      </c>
      <c r="V2" s="67">
        <f>H5</f>
        <v>0</v>
      </c>
      <c r="W2" s="3"/>
      <c r="X2" s="1309" t="s">
        <v>467</v>
      </c>
      <c r="Y2" s="1309"/>
      <c r="Z2" s="1309"/>
      <c r="AA2" s="96"/>
      <c r="AB2" s="96"/>
      <c r="AC2" s="96"/>
      <c r="AD2" s="96"/>
      <c r="AE2" s="3"/>
      <c r="AF2" s="1295" t="s">
        <v>468</v>
      </c>
      <c r="AG2" s="1296"/>
      <c r="AH2" s="1295" t="s">
        <v>468</v>
      </c>
      <c r="AI2" s="1296"/>
      <c r="AJ2" s="1295" t="s">
        <v>468</v>
      </c>
      <c r="AK2" s="1296"/>
      <c r="AL2" s="1295" t="s">
        <v>468</v>
      </c>
      <c r="AM2" s="1296"/>
    </row>
    <row r="3" spans="1:39" ht="15.75" x14ac:dyDescent="0.25">
      <c r="A3" s="974" t="s">
        <v>469</v>
      </c>
      <c r="B3" s="996"/>
      <c r="C3" s="996"/>
      <c r="D3" s="997"/>
      <c r="E3" s="736">
        <f>Orçamento!E5</f>
        <v>0</v>
      </c>
      <c r="F3" s="736">
        <f>Orçamento!F5</f>
        <v>0</v>
      </c>
      <c r="G3" s="736">
        <f>Orçamento!G5</f>
        <v>0</v>
      </c>
      <c r="H3" s="736">
        <f>Orçamento!H5</f>
        <v>0</v>
      </c>
      <c r="K3" s="398"/>
      <c r="L3" s="398"/>
      <c r="M3" s="3"/>
      <c r="N3" s="3"/>
      <c r="O3" s="102"/>
      <c r="P3" s="1304" t="s">
        <v>470</v>
      </c>
      <c r="Q3" s="1305"/>
      <c r="R3" s="1306"/>
      <c r="S3" s="67">
        <f>E6</f>
        <v>0</v>
      </c>
      <c r="T3" s="67">
        <f t="shared" ref="T3:U3" si="1">F6</f>
        <v>0</v>
      </c>
      <c r="U3" s="67">
        <f t="shared" si="1"/>
        <v>0</v>
      </c>
      <c r="V3" s="67">
        <f>H6</f>
        <v>0</v>
      </c>
      <c r="W3" s="3"/>
      <c r="X3" s="1310" t="s">
        <v>471</v>
      </c>
      <c r="Y3" s="1310" t="s">
        <v>343</v>
      </c>
      <c r="Z3" s="1297" t="s">
        <v>462</v>
      </c>
      <c r="AA3" s="1299" t="s">
        <v>893</v>
      </c>
      <c r="AB3" s="1299" t="s">
        <v>891</v>
      </c>
      <c r="AC3" s="1299" t="s">
        <v>327</v>
      </c>
      <c r="AD3" s="1297" t="s">
        <v>472</v>
      </c>
      <c r="AE3" s="3"/>
      <c r="AF3" s="68" t="s">
        <v>473</v>
      </c>
      <c r="AG3" s="68" t="s">
        <v>462</v>
      </c>
      <c r="AH3" s="68" t="s">
        <v>473</v>
      </c>
      <c r="AI3" s="90" t="s">
        <v>890</v>
      </c>
      <c r="AJ3" s="68" t="s">
        <v>473</v>
      </c>
      <c r="AK3" s="650" t="s">
        <v>891</v>
      </c>
      <c r="AL3" s="650" t="s">
        <v>473</v>
      </c>
      <c r="AM3" s="650" t="s">
        <v>327</v>
      </c>
    </row>
    <row r="4" spans="1:39" ht="15.75" customHeight="1" x14ac:dyDescent="0.25">
      <c r="A4" s="974" t="s">
        <v>474</v>
      </c>
      <c r="B4" s="996"/>
      <c r="C4" s="996"/>
      <c r="D4" s="997"/>
      <c r="E4" s="644">
        <f>Orçamento!E10+Orçamento!S10</f>
        <v>0</v>
      </c>
      <c r="F4" s="645">
        <f>Orçamento!E54+Orçamento!S55</f>
        <v>0</v>
      </c>
      <c r="G4" s="645">
        <f>Orçamento!E64+Orçamento!S65</f>
        <v>0</v>
      </c>
      <c r="H4" s="598">
        <f>Orçamento!E74+Orçamento!S75</f>
        <v>0</v>
      </c>
      <c r="I4" s="656"/>
      <c r="K4" s="399"/>
      <c r="L4" s="399"/>
      <c r="M4" s="3"/>
      <c r="N4" s="3"/>
      <c r="O4" s="104">
        <f>SUM(E4:H4)</f>
        <v>0</v>
      </c>
      <c r="P4" s="1304" t="s">
        <v>474</v>
      </c>
      <c r="Q4" s="1305"/>
      <c r="R4" s="1306"/>
      <c r="S4" s="67">
        <f>S2+S3</f>
        <v>0</v>
      </c>
      <c r="T4" s="67">
        <f>T2+T3</f>
        <v>0</v>
      </c>
      <c r="U4" s="67">
        <f>U2+U3</f>
        <v>0</v>
      </c>
      <c r="V4" s="67">
        <f>V2+V3</f>
        <v>0</v>
      </c>
      <c r="W4" s="3"/>
      <c r="X4" s="1311"/>
      <c r="Y4" s="1311"/>
      <c r="Z4" s="1298"/>
      <c r="AA4" s="1300"/>
      <c r="AB4" s="1300"/>
      <c r="AC4" s="1300"/>
      <c r="AD4" s="1298"/>
      <c r="AE4" s="3"/>
      <c r="AF4" s="69">
        <f ca="1">S7</f>
        <v>44773</v>
      </c>
      <c r="AG4" s="57" t="s">
        <v>62</v>
      </c>
      <c r="AH4" s="99">
        <f ca="1">T7</f>
        <v>44773</v>
      </c>
      <c r="AI4" s="57" t="s">
        <v>62</v>
      </c>
      <c r="AJ4" s="99">
        <f ca="1">U7</f>
        <v>44773</v>
      </c>
      <c r="AK4" s="651" t="s">
        <v>62</v>
      </c>
      <c r="AL4" s="99">
        <f ca="1">V7</f>
        <v>44773</v>
      </c>
      <c r="AM4" s="651" t="s">
        <v>62</v>
      </c>
    </row>
    <row r="5" spans="1:39" ht="15.75" x14ac:dyDescent="0.25">
      <c r="A5" s="974" t="s">
        <v>466</v>
      </c>
      <c r="B5" s="996"/>
      <c r="C5" s="996"/>
      <c r="D5" s="997"/>
      <c r="E5" s="644">
        <f>Orçamento!F10+Orçamento!T10</f>
        <v>0</v>
      </c>
      <c r="F5" s="645">
        <f>Orçamento!F54+Orçamento!T55</f>
        <v>0</v>
      </c>
      <c r="G5" s="645">
        <f>Orçamento!F64+Orçamento!T65</f>
        <v>0</v>
      </c>
      <c r="H5" s="598">
        <f>Orçamento!F74+Orçamento!T75</f>
        <v>0</v>
      </c>
      <c r="I5" s="656"/>
      <c r="K5" s="399"/>
      <c r="L5" s="399"/>
      <c r="M5" s="11"/>
      <c r="N5" s="11"/>
      <c r="O5" s="104">
        <f>SUM(E5:H5)</f>
        <v>0</v>
      </c>
      <c r="P5" s="1304" t="s">
        <v>475</v>
      </c>
      <c r="Q5" s="1305"/>
      <c r="R5" s="1306"/>
      <c r="S5" s="75">
        <f ca="1">IF('Dados Cadastrais'!E4="",EOMONTH(TODAY(),0),EOMONTH('Dados Cadastrais'!E4,0))</f>
        <v>44773</v>
      </c>
      <c r="T5" s="75">
        <f ca="1">IF('Dados Cadastrais'!F4="",EOMONTH(TODAY(),0),EOMONTH('Dados Cadastrais'!E4,0))</f>
        <v>44773</v>
      </c>
      <c r="U5" s="75">
        <f ca="1">IF('Dados Cadastrais'!G4="",EOMONTH(TODAY(),0),EOMONTH('Dados Cadastrais'!F4,0))</f>
        <v>44773</v>
      </c>
      <c r="V5" s="75">
        <f ca="1">IF('Dados Cadastrais'!G4="",EOMONTH(TODAY(),0),EOMONTH('Dados Cadastrais'!E4,0))</f>
        <v>44773</v>
      </c>
      <c r="W5" s="3"/>
      <c r="X5" s="70">
        <f ca="1">EOMONTH(S5,12)</f>
        <v>45138</v>
      </c>
      <c r="Y5" s="71">
        <v>1</v>
      </c>
      <c r="Z5" s="72">
        <f ca="1">SUMIFS($AG$4:$AG$920,$AF$4:$AF$920,"&lt;="&amp;X5)</f>
        <v>0</v>
      </c>
      <c r="AA5" s="72">
        <f ca="1">SUMIFS($AI$4:$AI$920,$AH$4:$AH$920,"&lt;="&amp;$X5)</f>
        <v>0</v>
      </c>
      <c r="AB5" s="72">
        <f ca="1">SUMIFS($AK$4:$AK$920,$AJ$4:$AJ$920,"&lt;="&amp;$X5)</f>
        <v>0</v>
      </c>
      <c r="AC5" s="72">
        <f ca="1">SUMIFS($AM$4:$AM$920,$AL$4:$AL$920,"&lt;="&amp;$X5)</f>
        <v>0</v>
      </c>
      <c r="AD5" s="72">
        <f t="shared" ref="AD5:AD11" ca="1" si="2">SUM(Z5:AC5)</f>
        <v>0</v>
      </c>
      <c r="AE5" s="3"/>
      <c r="AF5" s="73" t="str">
        <f ca="1">IF(OR(AF4="",AF4&gt;=$S$11),"",IF($S$10="mensal",EOMONTH(AF4,1),IF($S$10="bimestral",EOMONTH(AF4,2),IF($S$10="trimestral",EOMONTH(AF4,3),IF($S$10="quadrimestral",EOMONTH(AF4,4),IF($S$10="semestral",EOMONTH(AF4,6),IF($S$10="anual",EOMONTH(AF4,12),"")))))))</f>
        <v/>
      </c>
      <c r="AG5" s="74" t="str">
        <f ca="1">IF(AF5="","",$S$16)</f>
        <v/>
      </c>
      <c r="AH5" s="73" t="str">
        <f t="shared" ref="AH5:AH43" ca="1" si="3">IF(OR(AH4="",AH4&gt;=$T$11),"",IF($T$10="mensal",EOMONTH(AH4,1),IF($T$10="bimestral",EOMONTH(AH4,2),IF($T$10="trimestral",EOMONTH(AH4,3),IF($T$10="quadrimestral",EOMONTH(AH4,4),IF($T$10="semestral",EOMONTH(AH4,6),IF($T$10="anual",EOMONTH(AH4,12),"")))))))</f>
        <v/>
      </c>
      <c r="AI5" s="74" t="str">
        <f t="shared" ref="AI5:AI43" ca="1" si="4">IF(AH5="","",$T$16)</f>
        <v/>
      </c>
      <c r="AJ5" s="73" t="str">
        <f ca="1">IF(OR(AJ4="",AJ4&gt;=$U$11),"",IF($U$10="mensal",EOMONTH(AJ4,1),IF($U$10="bimestral",EOMONTH(AJ4,2),IF($U$10="trimestral",EOMONTH(AJ4,3),IF($U$10="quadrimestral",EOMONTH(AJ4,4),IF($U$10="semestral",EOMONTH(AJ4,6),IF($U$10="anual",EOMONTH(AJ4,12),"")))))))</f>
        <v/>
      </c>
      <c r="AK5" s="74" t="str">
        <f ca="1">IF(AJ5="","",$U$16)</f>
        <v/>
      </c>
      <c r="AL5" s="73" t="str">
        <f ca="1">IF(OR(AL4="",AL4&gt;=$V$11),"",IF($V$10="mensal",EOMONTH(AL4,1),IF($V$10="bimestral",EOMONTH(AL4,2),IF($V$10="trimestral",EOMONTH(AL4,3),IF($V$10="quadrimestral",EOMONTH(AL4,4),IF($V$10="semestral",EOMONTH(AL4,6),IF($V$10="anual",EOMONTH(AL4,12),"")))))))</f>
        <v/>
      </c>
      <c r="AM5" s="74" t="str">
        <f ca="1">IF(AL5="","",$V$16)</f>
        <v/>
      </c>
    </row>
    <row r="6" spans="1:39" ht="15.75" x14ac:dyDescent="0.25">
      <c r="A6" s="974" t="s">
        <v>476</v>
      </c>
      <c r="B6" s="1281"/>
      <c r="C6" s="1281"/>
      <c r="D6" s="997"/>
      <c r="E6" s="644">
        <f>E4-E5</f>
        <v>0</v>
      </c>
      <c r="F6" s="645">
        <f>F4-F5</f>
        <v>0</v>
      </c>
      <c r="G6" s="645">
        <f>G4-G5</f>
        <v>0</v>
      </c>
      <c r="H6" s="598">
        <f>H4-H5</f>
        <v>0</v>
      </c>
      <c r="I6" s="656"/>
      <c r="K6" s="399"/>
      <c r="L6" s="399"/>
      <c r="M6" s="10"/>
      <c r="N6" s="10"/>
      <c r="O6" s="104">
        <f>SUM(E6:H6)</f>
        <v>0</v>
      </c>
      <c r="P6" s="1304" t="s">
        <v>477</v>
      </c>
      <c r="Q6" s="1305"/>
      <c r="R6" s="1306"/>
      <c r="S6" s="76">
        <f>E7</f>
        <v>0</v>
      </c>
      <c r="T6" s="76">
        <f>F7</f>
        <v>0</v>
      </c>
      <c r="U6" s="76">
        <f>G7</f>
        <v>0</v>
      </c>
      <c r="V6" s="76">
        <f>H7</f>
        <v>0</v>
      </c>
      <c r="W6" s="10"/>
      <c r="X6" s="70">
        <f ca="1">EOMONTH(X5,12)</f>
        <v>45504</v>
      </c>
      <c r="Y6" s="71">
        <v>2</v>
      </c>
      <c r="Z6" s="72">
        <f t="shared" ref="Z6:Z16" ca="1" si="5">SUMIFS($AG$4:$AG$920,$AF$4:$AF$920,"&gt;"&amp;X5,$AF$4:$AF$920,"&lt;="&amp;X6)</f>
        <v>0</v>
      </c>
      <c r="AA6" s="72">
        <f t="shared" ref="AA6:AA16" ca="1" si="6">SUMIFS($AI$4:$AI$920,$AH$4:$AH$920,"&gt;"&amp;$X5,$AH$4:$AH$920,"&lt;="&amp;X6)</f>
        <v>0</v>
      </c>
      <c r="AB6" s="72">
        <f t="shared" ref="AB6:AB16" ca="1" si="7">SUMIFS($AK$4:$AK$920,$AJ$4:$AJ$920,"&gt;"&amp;$X5,$AJ$4:$AJ$920,"&lt;="&amp;X6)</f>
        <v>0</v>
      </c>
      <c r="AC6" s="72">
        <f t="shared" ref="AC6:AC16" ca="1" si="8">SUMIFS($AM$4:$AM$920,$AL$4:$AL$920,"&gt;"&amp;$X5,$AL$4:$AL$920,"&lt;="&amp;$X6)</f>
        <v>0</v>
      </c>
      <c r="AD6" s="72">
        <f t="shared" ca="1" si="2"/>
        <v>0</v>
      </c>
      <c r="AE6" s="10"/>
      <c r="AF6" s="73" t="str">
        <f ca="1">IF(OR(AF5="",AF5&gt;=$S$11),"",IF($S$10="mensal",EOMONTH(AF5,1),IF($S$10="bimestral",EOMONTH(AF5,2),IF($S$10="trimestral",EOMONTH(AF5,3),IF($S$10="quadrimestral",EOMONTH(AF5,4),IF($S$10="semestral",EOMONTH(AF5,6),IF($S$10="anual",EOMONTH(AF5,12),"")))))))</f>
        <v/>
      </c>
      <c r="AG6" s="74" t="str">
        <f ca="1">IF(AF6="","",$S$16)</f>
        <v/>
      </c>
      <c r="AH6" s="73" t="str">
        <f t="shared" ca="1" si="3"/>
        <v/>
      </c>
      <c r="AI6" s="74" t="str">
        <f t="shared" ca="1" si="4"/>
        <v/>
      </c>
      <c r="AJ6" s="73" t="str">
        <f t="shared" ref="AJ6:AJ69" ca="1" si="9">IF(OR(AJ5="",AJ5&gt;=$U$11),"",IF($U$10="mensal",EOMONTH(AJ5,1),IF($U$10="bimestral",EOMONTH(AJ5,2),IF($U$10="trimestral",EOMONTH(AJ5,3),IF($U$10="quadrimestral",EOMONTH(AJ5,4),IF($U$10="semestral",EOMONTH(AJ5,6),IF($U$10="anual",EOMONTH(AJ5,12),"")))))))</f>
        <v/>
      </c>
      <c r="AK6" s="74" t="str">
        <f ca="1">IF(AJ6="","",$U$16)</f>
        <v/>
      </c>
      <c r="AL6" s="73" t="str">
        <f t="shared" ref="AL6:AL43" ca="1" si="10">IF(OR(AL5="",AL5&gt;=$V$11),"",IF($V$10="mensal",EOMONTH(AL5,1),IF($V$10="bimestral",EOMONTH(AL5,2),IF($V$10="trimestral",EOMONTH(AL5,3),IF($V$10="quadrimestral",EOMONTH(AL5,4),IF($V$10="semestral",EOMONTH(AL5,6),IF($V$10="anual",EOMONTH(AL5,12),"")))))))</f>
        <v/>
      </c>
      <c r="AM6" s="74" t="str">
        <f t="shared" ref="AM6:AM43" ca="1" si="11">IF(AL6="","",$V$16)</f>
        <v/>
      </c>
    </row>
    <row r="7" spans="1:39" ht="15.75" x14ac:dyDescent="0.25">
      <c r="A7" s="974" t="s">
        <v>477</v>
      </c>
      <c r="B7" s="996"/>
      <c r="C7" s="996"/>
      <c r="D7" s="997"/>
      <c r="E7" s="628">
        <f>Orçamento!E3</f>
        <v>0</v>
      </c>
      <c r="F7" s="653">
        <f>Orçamento!F3</f>
        <v>0</v>
      </c>
      <c r="G7" s="628">
        <f>Orçamento!G3</f>
        <v>0</v>
      </c>
      <c r="H7" s="628">
        <f>Orçamento!H3</f>
        <v>0</v>
      </c>
      <c r="K7" s="400"/>
      <c r="L7" s="400"/>
      <c r="M7" s="10"/>
      <c r="N7" s="10"/>
      <c r="O7" s="103">
        <f>LARGE(E7:H7,1)</f>
        <v>0</v>
      </c>
      <c r="P7" s="1304" t="s">
        <v>478</v>
      </c>
      <c r="Q7" s="1305"/>
      <c r="R7" s="1306"/>
      <c r="S7" s="77">
        <f ca="1">EOMONTH(S5,S6)</f>
        <v>44773</v>
      </c>
      <c r="T7" s="77">
        <f ca="1">EOMONTH(T5,T6)</f>
        <v>44773</v>
      </c>
      <c r="U7" s="77">
        <f ca="1">EOMONTH(U5,U6)</f>
        <v>44773</v>
      </c>
      <c r="V7" s="77">
        <f ca="1">EOMONTH(V5,V6)</f>
        <v>44773</v>
      </c>
      <c r="W7" s="10"/>
      <c r="X7" s="70">
        <f ca="1">EOMONTH(X6,12)</f>
        <v>45869</v>
      </c>
      <c r="Y7" s="71">
        <v>3</v>
      </c>
      <c r="Z7" s="72">
        <f t="shared" ca="1" si="5"/>
        <v>0</v>
      </c>
      <c r="AA7" s="72">
        <f t="shared" ca="1" si="6"/>
        <v>0</v>
      </c>
      <c r="AB7" s="72">
        <f t="shared" ca="1" si="7"/>
        <v>0</v>
      </c>
      <c r="AC7" s="72">
        <f t="shared" ca="1" si="8"/>
        <v>0</v>
      </c>
      <c r="AD7" s="72">
        <f t="shared" ca="1" si="2"/>
        <v>0</v>
      </c>
      <c r="AE7" s="10"/>
      <c r="AF7" s="73" t="str">
        <f t="shared" ref="AF7:AF43" ca="1" si="12">IF(OR(AF6="",AF6&gt;=$S$11),"",IF($S$10="mensal",EOMONTH(AF6,1),IF($S$10="bimestral",EOMONTH(AF6,2),IF($S$10="trimestral",EOMONTH(AF6,3),IF($S$10="quadrimestral",EOMONTH(AF6,4),IF($S$10="semestral",EOMONTH(AF6,6),IF($S$10="anual",EOMONTH(AF6,12),"")))))))</f>
        <v/>
      </c>
      <c r="AG7" s="74" t="str">
        <f t="shared" ref="AG7:AG43" ca="1" si="13">IF(AF7="","",$S$16)</f>
        <v/>
      </c>
      <c r="AH7" s="73" t="str">
        <f t="shared" ca="1" si="3"/>
        <v/>
      </c>
      <c r="AI7" s="74" t="str">
        <f t="shared" ca="1" si="4"/>
        <v/>
      </c>
      <c r="AJ7" s="73" t="str">
        <f t="shared" ca="1" si="9"/>
        <v/>
      </c>
      <c r="AK7" s="74" t="str">
        <f t="shared" ref="AK7:AK43" ca="1" si="14">IF(AJ7="","",$U$16)</f>
        <v/>
      </c>
      <c r="AL7" s="73" t="str">
        <f t="shared" ca="1" si="10"/>
        <v/>
      </c>
      <c r="AM7" s="74" t="str">
        <f t="shared" ca="1" si="11"/>
        <v/>
      </c>
    </row>
    <row r="8" spans="1:39" ht="15.75" x14ac:dyDescent="0.25">
      <c r="A8" s="974" t="s">
        <v>479</v>
      </c>
      <c r="B8" s="996"/>
      <c r="C8" s="996"/>
      <c r="D8" s="997"/>
      <c r="E8" s="628">
        <f>Orçamento!E4</f>
        <v>0</v>
      </c>
      <c r="F8" s="653">
        <f>Orçamento!F4</f>
        <v>0</v>
      </c>
      <c r="G8" s="628">
        <f>Orçamento!G4</f>
        <v>0</v>
      </c>
      <c r="H8" s="628">
        <f>Orçamento!H4</f>
        <v>0</v>
      </c>
      <c r="I8" s="656"/>
      <c r="K8" s="400"/>
      <c r="L8" s="400"/>
      <c r="M8" s="10"/>
      <c r="N8" s="10"/>
      <c r="O8" s="103">
        <f>COUNTIF(E8:H8,"&gt; 0,00")</f>
        <v>0</v>
      </c>
      <c r="P8" s="1304" t="s">
        <v>480</v>
      </c>
      <c r="Q8" s="1305"/>
      <c r="R8" s="1306"/>
      <c r="S8" s="67">
        <f>FV(S15,S6,,-S2,0)</f>
        <v>0</v>
      </c>
      <c r="T8" s="67">
        <f>FV(T15,T6,,-T2,0)</f>
        <v>0</v>
      </c>
      <c r="U8" s="67">
        <f>FV(U15,U6,,-U2,0)</f>
        <v>0</v>
      </c>
      <c r="V8" s="67">
        <f>FV(V15,V6,,-V2,0)</f>
        <v>0</v>
      </c>
      <c r="W8" s="10"/>
      <c r="X8" s="70">
        <f t="shared" ref="X8:X15" ca="1" si="15">EOMONTH(X7,12)</f>
        <v>46234</v>
      </c>
      <c r="Y8" s="71">
        <v>4</v>
      </c>
      <c r="Z8" s="72">
        <f t="shared" ca="1" si="5"/>
        <v>0</v>
      </c>
      <c r="AA8" s="72">
        <f t="shared" ca="1" si="6"/>
        <v>0</v>
      </c>
      <c r="AB8" s="72">
        <f t="shared" ca="1" si="7"/>
        <v>0</v>
      </c>
      <c r="AC8" s="72">
        <f t="shared" ca="1" si="8"/>
        <v>0</v>
      </c>
      <c r="AD8" s="72">
        <f t="shared" ca="1" si="2"/>
        <v>0</v>
      </c>
      <c r="AE8" s="10"/>
      <c r="AF8" s="73" t="str">
        <f t="shared" ca="1" si="12"/>
        <v/>
      </c>
      <c r="AG8" s="74" t="str">
        <f t="shared" ca="1" si="13"/>
        <v/>
      </c>
      <c r="AH8" s="73" t="str">
        <f ca="1">IF(OR(AH7="",AH7&gt;=$T$11),"",IF($T$10="mensal",EOMONTH(AH7,1),IF($T$10="bimestral",EOMONTH(AH7,2),IF($T$10="trimestral",EOMONTH(AH7,3),IF($T$10="quadrimestral",EOMONTH(AH7,4),IF($T$10="semestral",EOMONTH(AH7,6),IF($T$10="anual",EOMONTH(AH7,12),"")))))))</f>
        <v/>
      </c>
      <c r="AI8" s="74" t="str">
        <f t="shared" ca="1" si="4"/>
        <v/>
      </c>
      <c r="AJ8" s="73" t="str">
        <f t="shared" ca="1" si="9"/>
        <v/>
      </c>
      <c r="AK8" s="74" t="str">
        <f t="shared" ca="1" si="14"/>
        <v/>
      </c>
      <c r="AL8" s="73" t="str">
        <f t="shared" ca="1" si="10"/>
        <v/>
      </c>
      <c r="AM8" s="74" t="str">
        <f t="shared" ca="1" si="11"/>
        <v/>
      </c>
    </row>
    <row r="9" spans="1:39" ht="15.75" x14ac:dyDescent="0.25">
      <c r="A9" s="974" t="s">
        <v>481</v>
      </c>
      <c r="B9" s="996"/>
      <c r="C9" s="996"/>
      <c r="D9" s="997"/>
      <c r="E9" s="116" t="s">
        <v>482</v>
      </c>
      <c r="F9" s="398" t="s">
        <v>482</v>
      </c>
      <c r="G9" s="18" t="s">
        <v>482</v>
      </c>
      <c r="H9" s="18" t="s">
        <v>482</v>
      </c>
      <c r="I9" s="656"/>
      <c r="K9" s="398"/>
      <c r="L9" s="398"/>
      <c r="M9" s="10"/>
      <c r="N9" s="10"/>
      <c r="O9" s="103" t="s">
        <v>482</v>
      </c>
      <c r="P9" s="1304" t="s">
        <v>479</v>
      </c>
      <c r="Q9" s="1305"/>
      <c r="R9" s="1306"/>
      <c r="S9" s="76">
        <f>E8</f>
        <v>0</v>
      </c>
      <c r="T9" s="76">
        <f>F8</f>
        <v>0</v>
      </c>
      <c r="U9" s="76">
        <f>G8</f>
        <v>0</v>
      </c>
      <c r="V9" s="76">
        <f>H8</f>
        <v>0</v>
      </c>
      <c r="W9" s="10"/>
      <c r="X9" s="70">
        <f t="shared" ca="1" si="15"/>
        <v>46599</v>
      </c>
      <c r="Y9" s="71">
        <v>5</v>
      </c>
      <c r="Z9" s="72">
        <f t="shared" ca="1" si="5"/>
        <v>0</v>
      </c>
      <c r="AA9" s="72">
        <f t="shared" ca="1" si="6"/>
        <v>0</v>
      </c>
      <c r="AB9" s="72">
        <f t="shared" ca="1" si="7"/>
        <v>0</v>
      </c>
      <c r="AC9" s="72">
        <f t="shared" ca="1" si="8"/>
        <v>0</v>
      </c>
      <c r="AD9" s="72">
        <f t="shared" ca="1" si="2"/>
        <v>0</v>
      </c>
      <c r="AE9" s="10"/>
      <c r="AF9" s="73" t="str">
        <f t="shared" ca="1" si="12"/>
        <v/>
      </c>
      <c r="AG9" s="74" t="str">
        <f t="shared" ca="1" si="13"/>
        <v/>
      </c>
      <c r="AH9" s="73" t="str">
        <f t="shared" ca="1" si="3"/>
        <v/>
      </c>
      <c r="AI9" s="74" t="str">
        <f t="shared" ca="1" si="4"/>
        <v/>
      </c>
      <c r="AJ9" s="73" t="str">
        <f t="shared" ca="1" si="9"/>
        <v/>
      </c>
      <c r="AK9" s="74" t="str">
        <f t="shared" ca="1" si="14"/>
        <v/>
      </c>
      <c r="AL9" s="73" t="str">
        <f t="shared" ca="1" si="10"/>
        <v/>
      </c>
      <c r="AM9" s="74" t="str">
        <f t="shared" ca="1" si="11"/>
        <v/>
      </c>
    </row>
    <row r="10" spans="1:39" ht="15.75" x14ac:dyDescent="0.25">
      <c r="A10" s="974" t="s">
        <v>483</v>
      </c>
      <c r="B10" s="996"/>
      <c r="C10" s="996"/>
      <c r="D10" s="997"/>
      <c r="E10" s="340"/>
      <c r="F10" s="723"/>
      <c r="G10" s="340"/>
      <c r="H10" s="340"/>
      <c r="I10" s="656"/>
      <c r="K10" s="398"/>
      <c r="L10" s="398"/>
      <c r="M10" s="10"/>
      <c r="N10" s="10"/>
      <c r="O10" s="103">
        <f>E10</f>
        <v>0</v>
      </c>
      <c r="P10" s="1304" t="s">
        <v>483</v>
      </c>
      <c r="Q10" s="1305"/>
      <c r="R10" s="1306"/>
      <c r="S10" s="76">
        <f>E10</f>
        <v>0</v>
      </c>
      <c r="T10" s="76">
        <f t="shared" ref="T10:U10" si="16">F10</f>
        <v>0</v>
      </c>
      <c r="U10" s="76">
        <f t="shared" si="16"/>
        <v>0</v>
      </c>
      <c r="V10" s="76">
        <f>H10</f>
        <v>0</v>
      </c>
      <c r="W10" s="10"/>
      <c r="X10" s="70">
        <f t="shared" ca="1" si="15"/>
        <v>46965</v>
      </c>
      <c r="Y10" s="71">
        <v>6</v>
      </c>
      <c r="Z10" s="72">
        <f t="shared" ca="1" si="5"/>
        <v>0</v>
      </c>
      <c r="AA10" s="72">
        <f t="shared" ca="1" si="6"/>
        <v>0</v>
      </c>
      <c r="AB10" s="72">
        <f t="shared" ca="1" si="7"/>
        <v>0</v>
      </c>
      <c r="AC10" s="72">
        <f t="shared" ca="1" si="8"/>
        <v>0</v>
      </c>
      <c r="AD10" s="72">
        <f t="shared" ca="1" si="2"/>
        <v>0</v>
      </c>
      <c r="AE10" s="10"/>
      <c r="AF10" s="73" t="str">
        <f t="shared" ca="1" si="12"/>
        <v/>
      </c>
      <c r="AG10" s="74" t="str">
        <f t="shared" ca="1" si="13"/>
        <v/>
      </c>
      <c r="AH10" s="73" t="str">
        <f t="shared" ca="1" si="3"/>
        <v/>
      </c>
      <c r="AI10" s="74" t="str">
        <f t="shared" ca="1" si="4"/>
        <v/>
      </c>
      <c r="AJ10" s="73" t="str">
        <f t="shared" ca="1" si="9"/>
        <v/>
      </c>
      <c r="AK10" s="74" t="str">
        <f ca="1">IF(AJ10="","",$U$16)</f>
        <v/>
      </c>
      <c r="AL10" s="73" t="str">
        <f t="shared" ca="1" si="10"/>
        <v/>
      </c>
      <c r="AM10" s="74" t="str">
        <f t="shared" ca="1" si="11"/>
        <v/>
      </c>
    </row>
    <row r="11" spans="1:39" ht="15.75" x14ac:dyDescent="0.25">
      <c r="A11" s="974" t="s">
        <v>484</v>
      </c>
      <c r="B11" s="996"/>
      <c r="C11" s="996"/>
      <c r="D11" s="997"/>
      <c r="E11" s="18">
        <f>IF(E10="anual",E8*12,IF(E10="semestral",E8*6,IF(E10="quadrimestral",E8*4,IF(E10="trimestral",E8*3,IF(E10="bimestral",E8*2,E8)))))</f>
        <v>0</v>
      </c>
      <c r="F11" s="624">
        <f>IF(F10="anual",F8*12,IF(F10="semestral",F8*6,IF(F10="quadrimestral",F8*4,IF(F10="trimestral",F8*3,IF(F10="bimestral",F8*2,F8)))))</f>
        <v>0</v>
      </c>
      <c r="G11" s="18">
        <f>IF(G10="anual",G8*12,IF(G10="semestral",G8*6,IF(G10="quadrimestral",G8*4,IF(G10="trimestral",G8*3,IF(G10="bimestral",G8*2,G8)))))</f>
        <v>0</v>
      </c>
      <c r="H11" s="18">
        <f>IF(H10="anual",H8*12,IF(H10="semestral",H8*6,IF(H10="quadrimestral",H8*4,IF(H10="trimestral",H8*3,IF(H10="bimestral",H8*2,H8)))))</f>
        <v>0</v>
      </c>
      <c r="K11" s="398"/>
      <c r="L11" s="398"/>
      <c r="M11" s="10"/>
      <c r="N11" s="10"/>
      <c r="O11" s="103">
        <f>O8*12</f>
        <v>0</v>
      </c>
      <c r="P11" s="1304" t="s">
        <v>485</v>
      </c>
      <c r="Q11" s="1305"/>
      <c r="R11" s="1306"/>
      <c r="S11" s="77">
        <f ca="1">EOMONTH(S5,S13)</f>
        <v>44773</v>
      </c>
      <c r="T11" s="77">
        <f ca="1">EOMONTH(T5,T13)</f>
        <v>44773</v>
      </c>
      <c r="U11" s="77">
        <f ca="1">EOMONTH(U5,U13)</f>
        <v>44773</v>
      </c>
      <c r="V11" s="77">
        <f ca="1">EOMONTH(V5,V13)</f>
        <v>44773</v>
      </c>
      <c r="W11" s="10"/>
      <c r="X11" s="70">
        <f t="shared" ca="1" si="15"/>
        <v>47330</v>
      </c>
      <c r="Y11" s="71">
        <v>7</v>
      </c>
      <c r="Z11" s="72">
        <f t="shared" ca="1" si="5"/>
        <v>0</v>
      </c>
      <c r="AA11" s="72">
        <f t="shared" ca="1" si="6"/>
        <v>0</v>
      </c>
      <c r="AB11" s="72">
        <f t="shared" ca="1" si="7"/>
        <v>0</v>
      </c>
      <c r="AC11" s="72">
        <f t="shared" ca="1" si="8"/>
        <v>0</v>
      </c>
      <c r="AD11" s="72">
        <f t="shared" ca="1" si="2"/>
        <v>0</v>
      </c>
      <c r="AE11" s="10"/>
      <c r="AF11" s="73" t="str">
        <f t="shared" ca="1" si="12"/>
        <v/>
      </c>
      <c r="AG11" s="74" t="str">
        <f t="shared" ca="1" si="13"/>
        <v/>
      </c>
      <c r="AH11" s="73" t="str">
        <f t="shared" ca="1" si="3"/>
        <v/>
      </c>
      <c r="AI11" s="74" t="str">
        <f t="shared" ca="1" si="4"/>
        <v/>
      </c>
      <c r="AJ11" s="73" t="str">
        <f ca="1">IF(OR(AJ10="",AJ10&gt;=$U$11),"",IF($U$10="mensal",EOMONTH(AJ10,1),IF($U$10="bimestral",EOMONTH(AJ10,2),IF($U$10="trimestral",EOMONTH(AJ10,3),IF($U$10="quadrimestral",EOMONTH(AJ10,4),IF($U$10="semestral",EOMONTH(AJ10,6),IF($U$10="anual",EOMONTH(AJ10,12),"")))))))</f>
        <v/>
      </c>
      <c r="AK11" s="74" t="str">
        <f t="shared" ca="1" si="14"/>
        <v/>
      </c>
      <c r="AL11" s="73" t="str">
        <f t="shared" ca="1" si="10"/>
        <v/>
      </c>
      <c r="AM11" s="74" t="str">
        <f t="shared" ca="1" si="11"/>
        <v/>
      </c>
    </row>
    <row r="12" spans="1:39" ht="15.75" x14ac:dyDescent="0.25">
      <c r="A12" s="974" t="s">
        <v>486</v>
      </c>
      <c r="B12" s="996"/>
      <c r="C12" s="996"/>
      <c r="D12" s="997"/>
      <c r="E12" s="63">
        <f>E7+E11</f>
        <v>0</v>
      </c>
      <c r="F12" s="649">
        <f>F7+F11</f>
        <v>0</v>
      </c>
      <c r="G12" s="63">
        <f>G7+G11</f>
        <v>0</v>
      </c>
      <c r="H12" s="63">
        <f>H7+H11</f>
        <v>0</v>
      </c>
      <c r="K12" s="401"/>
      <c r="L12" s="401"/>
      <c r="M12" s="3"/>
      <c r="N12" s="3"/>
      <c r="O12" s="103">
        <f>LARGE(E12:H12,1)</f>
        <v>0</v>
      </c>
      <c r="P12" s="1304" t="s">
        <v>484</v>
      </c>
      <c r="Q12" s="1305"/>
      <c r="R12" s="1306"/>
      <c r="S12" s="76">
        <f t="shared" ref="S12:T14" si="17">E11</f>
        <v>0</v>
      </c>
      <c r="T12" s="76">
        <f t="shared" si="17"/>
        <v>0</v>
      </c>
      <c r="U12" s="76">
        <f t="shared" ref="U12:V12" si="18">G11</f>
        <v>0</v>
      </c>
      <c r="V12" s="76">
        <f t="shared" si="18"/>
        <v>0</v>
      </c>
      <c r="W12" s="10"/>
      <c r="X12" s="70">
        <f t="shared" ca="1" si="15"/>
        <v>47695</v>
      </c>
      <c r="Y12" s="71">
        <v>8</v>
      </c>
      <c r="Z12" s="72">
        <f t="shared" ca="1" si="5"/>
        <v>0</v>
      </c>
      <c r="AA12" s="72">
        <f t="shared" ca="1" si="6"/>
        <v>0</v>
      </c>
      <c r="AB12" s="72">
        <f t="shared" ca="1" si="7"/>
        <v>0</v>
      </c>
      <c r="AC12" s="72">
        <f t="shared" ca="1" si="8"/>
        <v>0</v>
      </c>
      <c r="AD12" s="72">
        <f t="shared" ref="AD12:AD16" ca="1" si="19">SUM(Z12:AC12)</f>
        <v>0</v>
      </c>
      <c r="AE12" s="10"/>
      <c r="AF12" s="73" t="str">
        <f t="shared" ca="1" si="12"/>
        <v/>
      </c>
      <c r="AG12" s="74" t="str">
        <f t="shared" ca="1" si="13"/>
        <v/>
      </c>
      <c r="AH12" s="73" t="str">
        <f t="shared" ca="1" si="3"/>
        <v/>
      </c>
      <c r="AI12" s="74" t="str">
        <f t="shared" ca="1" si="4"/>
        <v/>
      </c>
      <c r="AJ12" s="73" t="str">
        <f t="shared" ca="1" si="9"/>
        <v/>
      </c>
      <c r="AK12" s="74" t="str">
        <f t="shared" ca="1" si="14"/>
        <v/>
      </c>
      <c r="AL12" s="73" t="str">
        <f t="shared" ca="1" si="10"/>
        <v/>
      </c>
      <c r="AM12" s="74" t="str">
        <f t="shared" ca="1" si="11"/>
        <v/>
      </c>
    </row>
    <row r="13" spans="1:39" ht="15.75" x14ac:dyDescent="0.25">
      <c r="A13" s="974" t="s">
        <v>487</v>
      </c>
      <c r="B13" s="996"/>
      <c r="C13" s="996"/>
      <c r="D13" s="997"/>
      <c r="E13" s="720">
        <v>0.08</v>
      </c>
      <c r="F13" s="720">
        <v>0.08</v>
      </c>
      <c r="G13" s="720">
        <v>0.08</v>
      </c>
      <c r="H13" s="720">
        <v>0.08</v>
      </c>
      <c r="K13" s="378"/>
      <c r="L13" s="378"/>
      <c r="M13" s="12"/>
      <c r="N13" s="12"/>
      <c r="O13" s="100"/>
      <c r="P13" s="1304" t="s">
        <v>486</v>
      </c>
      <c r="Q13" s="1305"/>
      <c r="R13" s="1306"/>
      <c r="S13" s="76">
        <f t="shared" si="17"/>
        <v>0</v>
      </c>
      <c r="T13" s="76">
        <f t="shared" si="17"/>
        <v>0</v>
      </c>
      <c r="U13" s="76">
        <f>G12</f>
        <v>0</v>
      </c>
      <c r="V13" s="76">
        <f>H12</f>
        <v>0</v>
      </c>
      <c r="W13" s="3"/>
      <c r="X13" s="70">
        <f t="shared" ca="1" si="15"/>
        <v>48060</v>
      </c>
      <c r="Y13" s="71">
        <v>9</v>
      </c>
      <c r="Z13" s="72">
        <f t="shared" ca="1" si="5"/>
        <v>0</v>
      </c>
      <c r="AA13" s="72">
        <f t="shared" ca="1" si="6"/>
        <v>0</v>
      </c>
      <c r="AB13" s="72">
        <f t="shared" ca="1" si="7"/>
        <v>0</v>
      </c>
      <c r="AC13" s="72">
        <f t="shared" ca="1" si="8"/>
        <v>0</v>
      </c>
      <c r="AD13" s="72">
        <f t="shared" ca="1" si="19"/>
        <v>0</v>
      </c>
      <c r="AE13" s="3"/>
      <c r="AF13" s="73" t="str">
        <f t="shared" ca="1" si="12"/>
        <v/>
      </c>
      <c r="AG13" s="74" t="str">
        <f t="shared" ca="1" si="13"/>
        <v/>
      </c>
      <c r="AH13" s="73" t="str">
        <f t="shared" ca="1" si="3"/>
        <v/>
      </c>
      <c r="AI13" s="74" t="str">
        <f t="shared" ca="1" si="4"/>
        <v/>
      </c>
      <c r="AJ13" s="73" t="str">
        <f t="shared" ca="1" si="9"/>
        <v/>
      </c>
      <c r="AK13" s="74" t="str">
        <f t="shared" ca="1" si="14"/>
        <v/>
      </c>
      <c r="AL13" s="73" t="str">
        <f t="shared" ca="1" si="10"/>
        <v/>
      </c>
      <c r="AM13" s="74" t="str">
        <f t="shared" ca="1" si="11"/>
        <v/>
      </c>
    </row>
    <row r="14" spans="1:39" ht="15.75" x14ac:dyDescent="0.25">
      <c r="A14" s="974" t="s">
        <v>488</v>
      </c>
      <c r="B14" s="996"/>
      <c r="C14" s="996"/>
      <c r="D14" s="997"/>
      <c r="E14" s="147">
        <f>S16</f>
        <v>0</v>
      </c>
      <c r="F14" s="147">
        <f t="shared" ref="F14:G14" si="20">T16</f>
        <v>0</v>
      </c>
      <c r="G14" s="147">
        <f t="shared" si="20"/>
        <v>0</v>
      </c>
      <c r="H14" s="147">
        <f>V16</f>
        <v>0</v>
      </c>
      <c r="K14" s="402"/>
      <c r="L14" s="402"/>
      <c r="M14" s="3"/>
      <c r="N14" s="3"/>
      <c r="O14" s="102">
        <f>N16</f>
        <v>0</v>
      </c>
      <c r="P14" s="1304" t="s">
        <v>487</v>
      </c>
      <c r="Q14" s="1305"/>
      <c r="R14" s="1306"/>
      <c r="S14" s="78">
        <f t="shared" si="17"/>
        <v>0.08</v>
      </c>
      <c r="T14" s="78">
        <f t="shared" si="17"/>
        <v>0.08</v>
      </c>
      <c r="U14" s="78">
        <f>G13</f>
        <v>0.08</v>
      </c>
      <c r="V14" s="78">
        <f>H13</f>
        <v>0.08</v>
      </c>
      <c r="W14" s="3"/>
      <c r="X14" s="70">
        <f t="shared" ca="1" si="15"/>
        <v>48426</v>
      </c>
      <c r="Y14" s="71">
        <v>10</v>
      </c>
      <c r="Z14" s="72">
        <f t="shared" ca="1" si="5"/>
        <v>0</v>
      </c>
      <c r="AA14" s="72">
        <f t="shared" ca="1" si="6"/>
        <v>0</v>
      </c>
      <c r="AB14" s="72">
        <f t="shared" ca="1" si="7"/>
        <v>0</v>
      </c>
      <c r="AC14" s="72">
        <f t="shared" ca="1" si="8"/>
        <v>0</v>
      </c>
      <c r="AD14" s="72">
        <f t="shared" ca="1" si="19"/>
        <v>0</v>
      </c>
      <c r="AE14" s="3"/>
      <c r="AF14" s="73" t="str">
        <f t="shared" ca="1" si="12"/>
        <v/>
      </c>
      <c r="AG14" s="74" t="str">
        <f t="shared" ca="1" si="13"/>
        <v/>
      </c>
      <c r="AH14" s="73" t="str">
        <f t="shared" ca="1" si="3"/>
        <v/>
      </c>
      <c r="AI14" s="74" t="str">
        <f t="shared" ca="1" si="4"/>
        <v/>
      </c>
      <c r="AJ14" s="73" t="str">
        <f t="shared" ca="1" si="9"/>
        <v/>
      </c>
      <c r="AK14" s="74" t="str">
        <f t="shared" ca="1" si="14"/>
        <v/>
      </c>
      <c r="AL14" s="73" t="str">
        <f t="shared" ca="1" si="10"/>
        <v/>
      </c>
      <c r="AM14" s="74" t="str">
        <f t="shared" ca="1" si="11"/>
        <v/>
      </c>
    </row>
    <row r="15" spans="1:39" ht="15.75" x14ac:dyDescent="0.25">
      <c r="A15" s="974" t="s">
        <v>489</v>
      </c>
      <c r="B15" s="996"/>
      <c r="C15" s="996"/>
      <c r="D15" s="997"/>
      <c r="E15" s="629">
        <f>Orçamento!B3</f>
        <v>5.0000000000000001E-3</v>
      </c>
      <c r="F15" s="623">
        <f>Orçamento!B3</f>
        <v>5.0000000000000001E-3</v>
      </c>
      <c r="G15" s="629">
        <f>Orçamento!B3</f>
        <v>5.0000000000000001E-3</v>
      </c>
      <c r="H15" s="629">
        <f>Orçamento!B3</f>
        <v>5.0000000000000001E-3</v>
      </c>
      <c r="K15" s="379"/>
      <c r="L15" s="379"/>
      <c r="M15" s="3"/>
      <c r="N15" s="3"/>
      <c r="O15" s="100">
        <f>Orçamento!B3</f>
        <v>5.0000000000000001E-3</v>
      </c>
      <c r="P15" s="1304" t="s">
        <v>490</v>
      </c>
      <c r="Q15" s="1305"/>
      <c r="R15" s="1306"/>
      <c r="S15" s="78">
        <f>(1+S14)^(1/12)-1</f>
        <v>6.4340301100034303E-3</v>
      </c>
      <c r="T15" s="78">
        <f>(1+T14)^(1/12)-1</f>
        <v>6.4340301100034303E-3</v>
      </c>
      <c r="U15" s="78">
        <f>(1+U14)^(1/12)-1</f>
        <v>6.4340301100034303E-3</v>
      </c>
      <c r="V15" s="78">
        <f>(1+V14)^(1/12)-1</f>
        <v>6.4340301100034303E-3</v>
      </c>
      <c r="W15" s="3"/>
      <c r="X15" s="70">
        <f t="shared" ca="1" si="15"/>
        <v>48791</v>
      </c>
      <c r="Y15" s="71">
        <v>11</v>
      </c>
      <c r="Z15" s="72">
        <f t="shared" ca="1" si="5"/>
        <v>0</v>
      </c>
      <c r="AA15" s="72">
        <f t="shared" ca="1" si="6"/>
        <v>0</v>
      </c>
      <c r="AB15" s="72">
        <f t="shared" ca="1" si="7"/>
        <v>0</v>
      </c>
      <c r="AC15" s="72">
        <f t="shared" ca="1" si="8"/>
        <v>0</v>
      </c>
      <c r="AD15" s="72">
        <f t="shared" ca="1" si="19"/>
        <v>0</v>
      </c>
      <c r="AE15" s="3"/>
      <c r="AF15" s="73" t="str">
        <f t="shared" ca="1" si="12"/>
        <v/>
      </c>
      <c r="AG15" s="74" t="str">
        <f t="shared" ca="1" si="13"/>
        <v/>
      </c>
      <c r="AH15" s="73" t="str">
        <f t="shared" ca="1" si="3"/>
        <v/>
      </c>
      <c r="AI15" s="74" t="str">
        <f t="shared" ca="1" si="4"/>
        <v/>
      </c>
      <c r="AJ15" s="73" t="str">
        <f t="shared" ca="1" si="9"/>
        <v/>
      </c>
      <c r="AK15" s="74" t="str">
        <f t="shared" ca="1" si="14"/>
        <v/>
      </c>
      <c r="AL15" s="73" t="str">
        <f t="shared" ca="1" si="10"/>
        <v/>
      </c>
      <c r="AM15" s="74" t="str">
        <f t="shared" ca="1" si="11"/>
        <v/>
      </c>
    </row>
    <row r="16" spans="1:39" ht="15.75" x14ac:dyDescent="0.25">
      <c r="A16" s="1000" t="s">
        <v>491</v>
      </c>
      <c r="B16" s="1001"/>
      <c r="C16" s="1001"/>
      <c r="D16" s="1002"/>
      <c r="E16" s="630">
        <f>Orçamento!B4</f>
        <v>1.4999999999999999E-2</v>
      </c>
      <c r="F16" s="627">
        <f>Orçamento!B4</f>
        <v>1.4999999999999999E-2</v>
      </c>
      <c r="G16" s="630">
        <f>Orçamento!B4</f>
        <v>1.4999999999999999E-2</v>
      </c>
      <c r="H16" s="630">
        <f>Orçamento!B4</f>
        <v>1.4999999999999999E-2</v>
      </c>
      <c r="K16" s="379"/>
      <c r="L16" s="379"/>
      <c r="M16" s="3"/>
      <c r="N16" s="3"/>
      <c r="O16" s="105">
        <f>Orçamento!B4</f>
        <v>1.4999999999999999E-2</v>
      </c>
      <c r="P16" s="1312" t="s">
        <v>492</v>
      </c>
      <c r="Q16" s="1313"/>
      <c r="R16" s="1314"/>
      <c r="S16" s="79">
        <f>IFERROR(PMT(IF(S10="mensal",(1+S14)^(1/12)-1,IF(S10="bimestral",(1+S14)^(1/6)-1,IF(S10="trimestral",(1+S14)^(1/4)-1,IF(S10="quadrimestral",(1+S14)^(1/3)-1,IF(S10="semestral",(1+S14)^(1/2)-1,IF(S10="anual",(1+S14)^(1/1)-1)))))),S9,-S8,,0),0)</f>
        <v>0</v>
      </c>
      <c r="T16" s="79">
        <f>IFERROR(PMT(IF(T10="mensal",(1+T14)^(1/12)-1,IF(T10="bimestral",(1+T14)^(1/6)-1,IF(T10="trimestral",(1+T14)^(1/4)-1,IF(T10="quadrimestral",(1+T14)^(1/3)-1,IF(T10="semestral",(1+T14)^(1/2)-1,IF(T10="anual",(1+T14)^(1/1)-1)))))),T9,-T8,,0),0)</f>
        <v>0</v>
      </c>
      <c r="U16" s="79">
        <f>IFERROR(PMT(IF(U10="mensal",(1+U14)^(1/12)-1,IF(U10="bimestral",(1+U14)^(1/6)-1,IF(U10="trimestral",(1+U14)^(1/4)-1,IF(U10="quadrimestral",(1+U14)^(1/3)-1,IF(U10="semestral",(1+U14)^(1/2)-1,IF(U10="anual",(1+U14)^(1/1)-1)))))),U9,-U8,,0),0)</f>
        <v>0</v>
      </c>
      <c r="V16" s="79">
        <f>IFERROR(PMT(IF(V10="mensal",(1+V14)^(1/12)-1,IF(V10="bimestral",(1+V14)^(1/6)-1,IF(V10="trimestral",(1+V14)^(1/4)-1,IF(V10="quadrimestral",(1+V14)^(1/3)-1,IF(V10="semestral",(1+V14)^(1/2)-1,IF(V10="anual",(1+V14)^(1/1)-1)))))),V9,-V8,,0),0)</f>
        <v>0</v>
      </c>
      <c r="W16" s="3"/>
      <c r="X16" s="70">
        <f ca="1">EOMONTH(X15,12)</f>
        <v>49156</v>
      </c>
      <c r="Y16" s="71">
        <v>12</v>
      </c>
      <c r="Z16" s="72">
        <f t="shared" ca="1" si="5"/>
        <v>0</v>
      </c>
      <c r="AA16" s="72">
        <f t="shared" ca="1" si="6"/>
        <v>0</v>
      </c>
      <c r="AB16" s="72">
        <f t="shared" ca="1" si="7"/>
        <v>0</v>
      </c>
      <c r="AC16" s="72">
        <f t="shared" ca="1" si="8"/>
        <v>0</v>
      </c>
      <c r="AD16" s="72">
        <f t="shared" ca="1" si="19"/>
        <v>0</v>
      </c>
      <c r="AE16" s="3"/>
      <c r="AF16" s="73" t="str">
        <f t="shared" ca="1" si="12"/>
        <v/>
      </c>
      <c r="AG16" s="74" t="str">
        <f t="shared" ca="1" si="13"/>
        <v/>
      </c>
      <c r="AH16" s="73" t="str">
        <f t="shared" ca="1" si="3"/>
        <v/>
      </c>
      <c r="AI16" s="74" t="str">
        <f t="shared" ca="1" si="4"/>
        <v/>
      </c>
      <c r="AJ16" s="73" t="str">
        <f t="shared" ca="1" si="9"/>
        <v/>
      </c>
      <c r="AK16" s="74" t="str">
        <f t="shared" ca="1" si="14"/>
        <v/>
      </c>
      <c r="AL16" s="73" t="str">
        <f t="shared" ca="1" si="10"/>
        <v/>
      </c>
      <c r="AM16" s="74" t="str">
        <f t="shared" ca="1" si="11"/>
        <v/>
      </c>
    </row>
    <row r="17" spans="1:39" ht="15.75" x14ac:dyDescent="0.25">
      <c r="A17" s="13"/>
      <c r="B17" s="13"/>
      <c r="C17" s="13"/>
      <c r="D17" s="13"/>
      <c r="E17" s="14"/>
      <c r="F17" s="14"/>
      <c r="G17" s="14"/>
      <c r="H17" s="14"/>
      <c r="I17" s="14"/>
      <c r="J17" s="15"/>
      <c r="K17" s="15"/>
      <c r="L17" s="15"/>
      <c r="M17" s="3"/>
      <c r="N17" s="3"/>
      <c r="P17" s="3"/>
      <c r="Q17" s="3"/>
      <c r="R17" s="3"/>
      <c r="S17" s="3"/>
      <c r="T17" s="3"/>
      <c r="U17" s="3"/>
      <c r="V17" s="3"/>
      <c r="W17" s="3"/>
      <c r="X17" s="3"/>
      <c r="Y17" s="3"/>
      <c r="Z17" s="3"/>
      <c r="AA17" s="3"/>
      <c r="AB17" s="3"/>
      <c r="AC17" s="3"/>
      <c r="AD17" s="3"/>
      <c r="AE17" s="3"/>
      <c r="AF17" s="73" t="str">
        <f t="shared" ca="1" si="12"/>
        <v/>
      </c>
      <c r="AG17" s="74" t="str">
        <f t="shared" ca="1" si="13"/>
        <v/>
      </c>
      <c r="AH17" s="73" t="str">
        <f t="shared" ca="1" si="3"/>
        <v/>
      </c>
      <c r="AI17" s="74" t="str">
        <f t="shared" ca="1" si="4"/>
        <v/>
      </c>
      <c r="AJ17" s="73" t="str">
        <f t="shared" ca="1" si="9"/>
        <v/>
      </c>
      <c r="AK17" s="74" t="str">
        <f ca="1">IF(AJ17="","",$U$16)</f>
        <v/>
      </c>
      <c r="AL17" s="73" t="str">
        <f t="shared" ca="1" si="10"/>
        <v/>
      </c>
      <c r="AM17" s="74" t="str">
        <f t="shared" ca="1" si="11"/>
        <v/>
      </c>
    </row>
    <row r="18" spans="1:39" ht="15.75" x14ac:dyDescent="0.25">
      <c r="A18" s="1315" t="s">
        <v>578</v>
      </c>
      <c r="B18" s="1315"/>
      <c r="C18" s="1315"/>
      <c r="D18" s="1315"/>
      <c r="E18" s="1315"/>
      <c r="F18" s="1315"/>
      <c r="G18" s="1315"/>
      <c r="H18" s="1315"/>
      <c r="I18" s="1315"/>
      <c r="J18" s="1315"/>
      <c r="K18" s="403"/>
      <c r="L18" s="403"/>
      <c r="M18" s="3"/>
      <c r="N18" s="3"/>
      <c r="P18" s="3"/>
      <c r="Q18" s="3"/>
      <c r="R18" s="3"/>
      <c r="S18" s="3"/>
      <c r="T18" s="3"/>
      <c r="U18" s="3"/>
      <c r="V18" s="3"/>
      <c r="W18" s="3"/>
      <c r="X18" s="3"/>
      <c r="Y18" s="3"/>
      <c r="Z18" s="3"/>
      <c r="AA18" s="3"/>
      <c r="AB18" s="3"/>
      <c r="AC18" s="3"/>
      <c r="AD18" s="3"/>
      <c r="AE18" s="3"/>
      <c r="AF18" s="73" t="str">
        <f t="shared" ca="1" si="12"/>
        <v/>
      </c>
      <c r="AG18" s="74" t="str">
        <f t="shared" ca="1" si="13"/>
        <v/>
      </c>
      <c r="AH18" s="73" t="str">
        <f t="shared" ca="1" si="3"/>
        <v/>
      </c>
      <c r="AI18" s="74" t="str">
        <f t="shared" ca="1" si="4"/>
        <v/>
      </c>
      <c r="AJ18" s="73" t="str">
        <f t="shared" ca="1" si="9"/>
        <v/>
      </c>
      <c r="AK18" s="74" t="str">
        <f t="shared" ca="1" si="14"/>
        <v/>
      </c>
      <c r="AL18" s="73" t="str">
        <f t="shared" ca="1" si="10"/>
        <v/>
      </c>
      <c r="AM18" s="74" t="str">
        <f t="shared" ca="1" si="11"/>
        <v/>
      </c>
    </row>
    <row r="19" spans="1:39" ht="15.75" customHeight="1" x14ac:dyDescent="0.25">
      <c r="A19" s="1215" t="s">
        <v>343</v>
      </c>
      <c r="B19" s="1254" t="s">
        <v>696</v>
      </c>
      <c r="C19" s="1265" t="s">
        <v>697</v>
      </c>
      <c r="D19" s="1254" t="s">
        <v>702</v>
      </c>
      <c r="E19" s="1254" t="s">
        <v>698</v>
      </c>
      <c r="F19" s="1254" t="s">
        <v>493</v>
      </c>
      <c r="G19" s="1254" t="s">
        <v>699</v>
      </c>
      <c r="H19" s="1254" t="s">
        <v>896</v>
      </c>
      <c r="I19" s="1267" t="s">
        <v>468</v>
      </c>
      <c r="J19" s="1212" t="s">
        <v>494</v>
      </c>
      <c r="K19" s="1213"/>
      <c r="L19" s="1253" t="s">
        <v>495</v>
      </c>
      <c r="M19" s="3"/>
      <c r="N19" s="433" t="s">
        <v>496</v>
      </c>
      <c r="O19" s="433"/>
      <c r="P19" s="433"/>
      <c r="Q19" s="432"/>
      <c r="R19" s="432"/>
      <c r="S19" s="3"/>
      <c r="T19" s="3"/>
      <c r="U19" s="3"/>
      <c r="V19" s="3"/>
      <c r="W19" s="3"/>
      <c r="X19" s="3"/>
      <c r="Y19" s="3"/>
      <c r="Z19" s="3"/>
      <c r="AA19" s="3"/>
      <c r="AB19" s="3"/>
      <c r="AC19" s="3"/>
      <c r="AD19" s="3"/>
      <c r="AE19" s="3"/>
      <c r="AF19" s="73" t="str">
        <f t="shared" ca="1" si="12"/>
        <v/>
      </c>
      <c r="AG19" s="74" t="str">
        <f t="shared" ca="1" si="13"/>
        <v/>
      </c>
      <c r="AH19" s="73" t="str">
        <f t="shared" ca="1" si="3"/>
        <v/>
      </c>
      <c r="AI19" s="74" t="str">
        <f t="shared" ca="1" si="4"/>
        <v/>
      </c>
      <c r="AJ19" s="73" t="str">
        <f t="shared" ca="1" si="9"/>
        <v/>
      </c>
      <c r="AK19" s="74" t="str">
        <f t="shared" ca="1" si="14"/>
        <v/>
      </c>
      <c r="AL19" s="73" t="str">
        <f t="shared" ca="1" si="10"/>
        <v/>
      </c>
      <c r="AM19" s="74" t="str">
        <f t="shared" ca="1" si="11"/>
        <v/>
      </c>
    </row>
    <row r="20" spans="1:39" ht="15.75" x14ac:dyDescent="0.25">
      <c r="A20" s="1217"/>
      <c r="B20" s="1264"/>
      <c r="C20" s="1266"/>
      <c r="D20" s="1264"/>
      <c r="E20" s="1264"/>
      <c r="F20" s="1264"/>
      <c r="G20" s="1264"/>
      <c r="H20" s="1264"/>
      <c r="I20" s="1268"/>
      <c r="J20" s="405" t="s">
        <v>497</v>
      </c>
      <c r="K20" s="405" t="s">
        <v>498</v>
      </c>
      <c r="L20" s="1254"/>
      <c r="M20" s="3"/>
      <c r="N20" s="434"/>
      <c r="O20" s="434"/>
      <c r="P20" s="434"/>
      <c r="Q20" s="3"/>
      <c r="R20" s="3"/>
      <c r="S20" s="3"/>
      <c r="T20" s="3"/>
      <c r="U20" s="3"/>
      <c r="V20" s="3"/>
      <c r="W20" s="433" t="s">
        <v>496</v>
      </c>
      <c r="X20" s="433"/>
      <c r="Z20" s="3"/>
      <c r="AA20" s="3"/>
      <c r="AB20" s="3"/>
      <c r="AC20" s="3"/>
      <c r="AD20" s="3"/>
      <c r="AE20" s="3"/>
      <c r="AF20" s="73" t="str">
        <f t="shared" ca="1" si="12"/>
        <v/>
      </c>
      <c r="AG20" s="74" t="str">
        <f t="shared" ca="1" si="13"/>
        <v/>
      </c>
      <c r="AH20" s="73" t="str">
        <f t="shared" ca="1" si="3"/>
        <v/>
      </c>
      <c r="AI20" s="74" t="str">
        <f t="shared" ca="1" si="4"/>
        <v/>
      </c>
      <c r="AJ20" s="73" t="str">
        <f t="shared" ca="1" si="9"/>
        <v/>
      </c>
      <c r="AK20" s="74" t="str">
        <f t="shared" ca="1" si="14"/>
        <v/>
      </c>
      <c r="AL20" s="73" t="str">
        <f t="shared" ca="1" si="10"/>
        <v/>
      </c>
      <c r="AM20" s="74" t="str">
        <f t="shared" ca="1" si="11"/>
        <v/>
      </c>
    </row>
    <row r="21" spans="1:39" ht="15.75" x14ac:dyDescent="0.25">
      <c r="A21" s="158">
        <v>0</v>
      </c>
      <c r="B21" s="60">
        <v>0</v>
      </c>
      <c r="C21" s="87">
        <v>0</v>
      </c>
      <c r="D21" s="60">
        <v>0</v>
      </c>
      <c r="E21" s="231">
        <f>B21+C21-D21</f>
        <v>0</v>
      </c>
      <c r="F21" s="60">
        <f>O4</f>
        <v>0</v>
      </c>
      <c r="G21" s="87">
        <f>E21-F21</f>
        <v>0</v>
      </c>
      <c r="H21" s="60">
        <v>0</v>
      </c>
      <c r="I21" s="231">
        <v>0</v>
      </c>
      <c r="J21" s="232">
        <f>IF(B21="","",G21-H21-I21)</f>
        <v>0</v>
      </c>
      <c r="K21" s="426">
        <f>J21</f>
        <v>0</v>
      </c>
      <c r="L21" s="16">
        <f>IFERROR(J21/B21+C21,0)</f>
        <v>0</v>
      </c>
      <c r="M21" s="3"/>
      <c r="N21" s="435" t="s">
        <v>708</v>
      </c>
      <c r="O21" s="436" t="s">
        <v>709</v>
      </c>
      <c r="P21" s="436" t="s">
        <v>710</v>
      </c>
      <c r="Q21" s="80"/>
      <c r="R21" s="80"/>
      <c r="S21" s="3"/>
      <c r="T21" s="71" t="s">
        <v>499</v>
      </c>
      <c r="U21" s="654"/>
      <c r="V21" s="3"/>
      <c r="W21" s="434"/>
      <c r="X21" s="434"/>
      <c r="Z21" s="3"/>
      <c r="AA21" s="3"/>
      <c r="AB21" s="3"/>
      <c r="AC21" s="3"/>
      <c r="AD21" s="3"/>
      <c r="AE21" s="3"/>
      <c r="AF21" s="73" t="str">
        <f t="shared" ca="1" si="12"/>
        <v/>
      </c>
      <c r="AG21" s="74" t="str">
        <f t="shared" ca="1" si="13"/>
        <v/>
      </c>
      <c r="AH21" s="73" t="str">
        <f t="shared" ca="1" si="3"/>
        <v/>
      </c>
      <c r="AI21" s="74" t="str">
        <f t="shared" ca="1" si="4"/>
        <v/>
      </c>
      <c r="AJ21" s="73" t="str">
        <f t="shared" ca="1" si="9"/>
        <v/>
      </c>
      <c r="AK21" s="74" t="str">
        <f t="shared" ca="1" si="14"/>
        <v/>
      </c>
      <c r="AL21" s="73" t="str">
        <f t="shared" ca="1" si="10"/>
        <v/>
      </c>
      <c r="AM21" s="74" t="str">
        <f t="shared" ca="1" si="11"/>
        <v/>
      </c>
    </row>
    <row r="22" spans="1:39" ht="15.75" x14ac:dyDescent="0.25">
      <c r="A22" s="17" t="str">
        <f>IF(A21&lt;ROUNDUP($O$12/12,0),A21+1,"")</f>
        <v/>
      </c>
      <c r="B22" s="61" t="str">
        <f>IF(A22="","",'Receita Pecuária'!C17+'Receita Pecuária'!C69+Apicultura!C76+Psicultura!C76)</f>
        <v/>
      </c>
      <c r="C22" s="88" t="str">
        <f>IF(A22="","",'Culturas Perenes'!C76+'Ciclo Curto'!P15)</f>
        <v/>
      </c>
      <c r="D22" s="61" t="str">
        <f>IF(A22="","",Custos!B116+Custos!B219)</f>
        <v/>
      </c>
      <c r="E22" s="232" t="str">
        <f>IF(A22="","",B22+C22-D22)</f>
        <v/>
      </c>
      <c r="F22" s="18"/>
      <c r="G22" s="88" t="str">
        <f>IF(A22="","",E22-F22)</f>
        <v/>
      </c>
      <c r="H22" s="61" t="str">
        <f>IF(A22="","",'Dados Cadastrais'!A94)</f>
        <v/>
      </c>
      <c r="I22" s="232" t="str">
        <f>IF(A22="","",$AD$5)</f>
        <v/>
      </c>
      <c r="J22" s="232" t="str">
        <f>IF(B22="","",G22-H22-I22)</f>
        <v/>
      </c>
      <c r="K22" s="64" t="str">
        <f>IF(A22="","",J22)</f>
        <v/>
      </c>
      <c r="L22" s="19" t="str">
        <f>IFERROR(IF(A22="","",(J22/(B22+C22))),"")</f>
        <v/>
      </c>
      <c r="M22" s="796">
        <f>IFERROR(D22/(B22+C22),0)</f>
        <v>0</v>
      </c>
      <c r="N22" s="437">
        <v>0</v>
      </c>
      <c r="O22" s="438">
        <f>G21</f>
        <v>0</v>
      </c>
      <c r="P22" s="439">
        <f>O22</f>
        <v>0</v>
      </c>
      <c r="Q22" s="81"/>
      <c r="R22" s="82"/>
      <c r="S22" s="3"/>
      <c r="T22" s="442">
        <f>NPV(E40,G22:G33)</f>
        <v>0</v>
      </c>
      <c r="U22" s="655"/>
      <c r="V22" s="3"/>
      <c r="W22" s="443" t="s">
        <v>500</v>
      </c>
      <c r="X22" s="443">
        <f>MATCH(0,P22:P34,1)+1</f>
        <v>2</v>
      </c>
      <c r="Z22" s="3"/>
      <c r="AA22" s="3"/>
      <c r="AB22" s="3"/>
      <c r="AC22" s="3"/>
      <c r="AD22" s="3"/>
      <c r="AE22" s="3"/>
      <c r="AF22" s="73" t="str">
        <f t="shared" ca="1" si="12"/>
        <v/>
      </c>
      <c r="AG22" s="74" t="str">
        <f t="shared" ca="1" si="13"/>
        <v/>
      </c>
      <c r="AH22" s="73" t="str">
        <f t="shared" ca="1" si="3"/>
        <v/>
      </c>
      <c r="AI22" s="74" t="str">
        <f t="shared" ca="1" si="4"/>
        <v/>
      </c>
      <c r="AJ22" s="73" t="str">
        <f t="shared" ca="1" si="9"/>
        <v/>
      </c>
      <c r="AK22" s="74" t="str">
        <f t="shared" ca="1" si="14"/>
        <v/>
      </c>
      <c r="AL22" s="73" t="str">
        <f t="shared" ca="1" si="10"/>
        <v/>
      </c>
      <c r="AM22" s="74" t="str">
        <f t="shared" ca="1" si="11"/>
        <v/>
      </c>
    </row>
    <row r="23" spans="1:39" ht="15.75" x14ac:dyDescent="0.25">
      <c r="A23" s="17" t="str">
        <f>IF(A22&lt;ROUNDUP($O$12/12,0),A22+1,"")</f>
        <v/>
      </c>
      <c r="B23" s="61" t="str">
        <f>IF(A23="","",'Receita Pecuária'!E17+'Receita Pecuária'!E69+Apicultura!E76+Psicultura!E76)</f>
        <v/>
      </c>
      <c r="C23" s="88" t="str">
        <f>IF(A23="","",'Culturas Perenes'!E76+'Ciclo Curto'!P23)</f>
        <v/>
      </c>
      <c r="D23" s="61" t="str">
        <f>IF(A23="","",Custos!C116+Custos!C219)</f>
        <v/>
      </c>
      <c r="E23" s="232" t="str">
        <f>IF(A23="","",B23+C23-D23)</f>
        <v/>
      </c>
      <c r="F23" s="18"/>
      <c r="G23" s="88" t="str">
        <f>IF(A23="","",E23-F23)</f>
        <v/>
      </c>
      <c r="H23" s="61" t="str">
        <f>IF(A23="","",'Dados Cadastrais'!C94)</f>
        <v/>
      </c>
      <c r="I23" s="232" t="str">
        <f>IF(A23="","",$AD$6)</f>
        <v/>
      </c>
      <c r="J23" s="232" t="str">
        <f t="shared" ref="J23:J33" si="21">IF(A23="","",G23-H23-I23)</f>
        <v/>
      </c>
      <c r="K23" s="64" t="str">
        <f>IF(A23="","",J23+K22)</f>
        <v/>
      </c>
      <c r="L23" s="19" t="str">
        <f>IFERROR(IF(A23="","",(J23/(B23+C23))),"")</f>
        <v/>
      </c>
      <c r="M23" s="796">
        <f t="shared" ref="M23:M33" si="22">IFERROR(D23/(B23+C23),0)</f>
        <v>0</v>
      </c>
      <c r="N23" s="437">
        <v>1</v>
      </c>
      <c r="O23" s="438" t="str">
        <f t="shared" ref="O23:O34" si="23">G22</f>
        <v/>
      </c>
      <c r="P23" s="439" t="e">
        <f>O23+P22</f>
        <v>#VALUE!</v>
      </c>
      <c r="Q23" s="81"/>
      <c r="R23" s="82"/>
      <c r="S23" s="3"/>
      <c r="T23" s="3"/>
      <c r="U23" s="3"/>
      <c r="V23" s="3"/>
      <c r="W23" s="443" t="s">
        <v>501</v>
      </c>
      <c r="X23" s="443">
        <f>X22-1</f>
        <v>1</v>
      </c>
      <c r="Z23" s="3"/>
      <c r="AA23" s="3"/>
      <c r="AB23" s="3"/>
      <c r="AC23" s="3"/>
      <c r="AD23" s="3"/>
      <c r="AE23" s="3"/>
      <c r="AF23" s="73" t="str">
        <f t="shared" ca="1" si="12"/>
        <v/>
      </c>
      <c r="AG23" s="74" t="str">
        <f t="shared" ca="1" si="13"/>
        <v/>
      </c>
      <c r="AH23" s="73" t="str">
        <f t="shared" ca="1" si="3"/>
        <v/>
      </c>
      <c r="AI23" s="74" t="str">
        <f t="shared" ca="1" si="4"/>
        <v/>
      </c>
      <c r="AJ23" s="73" t="str">
        <f t="shared" ca="1" si="9"/>
        <v/>
      </c>
      <c r="AK23" s="74" t="str">
        <f t="shared" ca="1" si="14"/>
        <v/>
      </c>
      <c r="AL23" s="73" t="str">
        <f t="shared" ca="1" si="10"/>
        <v/>
      </c>
      <c r="AM23" s="74" t="str">
        <f t="shared" ca="1" si="11"/>
        <v/>
      </c>
    </row>
    <row r="24" spans="1:39" ht="15.75" x14ac:dyDescent="0.25">
      <c r="A24" s="17" t="str">
        <f t="shared" ref="A24:A33" si="24">IF(A23&lt;ROUNDUP($O$12/12,0),A23+1,"")</f>
        <v/>
      </c>
      <c r="B24" s="61" t="str">
        <f>IF(A24="","",'Receita Pecuária'!G69+'Receita Pecuária'!G17+Apicultura!G76+Psicultura!G76)</f>
        <v/>
      </c>
      <c r="C24" s="88" t="str">
        <f>IF(A24="","",'Culturas Perenes'!G76+'Ciclo Curto'!P31)</f>
        <v/>
      </c>
      <c r="D24" s="61" t="str">
        <f>IF(A24="","",Custos!D116+Custos!D219)</f>
        <v/>
      </c>
      <c r="E24" s="232" t="str">
        <f t="shared" ref="E24:E33" si="25">IF(A24="","",B24+C24-D24)</f>
        <v/>
      </c>
      <c r="F24" s="18"/>
      <c r="G24" s="88" t="str">
        <f t="shared" ref="G24:G33" si="26">IF(A24="","",E24-F24)</f>
        <v/>
      </c>
      <c r="H24" s="61" t="str">
        <f>IF(A24="","",'Dados Cadastrais'!G94)</f>
        <v/>
      </c>
      <c r="I24" s="232" t="str">
        <f>IF(A24="","",$AD$7)</f>
        <v/>
      </c>
      <c r="J24" s="232" t="str">
        <f t="shared" si="21"/>
        <v/>
      </c>
      <c r="K24" s="64" t="str">
        <f>IF(A24="","",J24+K23)</f>
        <v/>
      </c>
      <c r="L24" s="19" t="str">
        <f t="shared" ref="L24:L33" si="27">IFERROR(IF(A24="","",(J24/(B24+C24))),"")</f>
        <v/>
      </c>
      <c r="M24" s="796">
        <f t="shared" si="22"/>
        <v>0</v>
      </c>
      <c r="N24" s="437">
        <v>2</v>
      </c>
      <c r="O24" s="438" t="str">
        <f t="shared" si="23"/>
        <v/>
      </c>
      <c r="P24" s="439" t="e">
        <f>O24+P23</f>
        <v>#VALUE!</v>
      </c>
      <c r="Q24" s="81"/>
      <c r="R24" s="82"/>
      <c r="S24" s="3"/>
      <c r="T24" s="3"/>
      <c r="U24" s="3"/>
      <c r="V24" s="3"/>
      <c r="W24" s="443" t="s">
        <v>502</v>
      </c>
      <c r="X24" s="444" t="str">
        <f>IFERROR(INDEX(O22:O34,X22,1),0)</f>
        <v/>
      </c>
      <c r="Z24" s="3"/>
      <c r="AA24" s="3"/>
      <c r="AB24" s="3"/>
      <c r="AC24" s="3"/>
      <c r="AD24" s="3"/>
      <c r="AE24" s="3"/>
      <c r="AF24" s="73" t="str">
        <f t="shared" ca="1" si="12"/>
        <v/>
      </c>
      <c r="AG24" s="74" t="str">
        <f t="shared" ca="1" si="13"/>
        <v/>
      </c>
      <c r="AH24" s="73" t="str">
        <f t="shared" ca="1" si="3"/>
        <v/>
      </c>
      <c r="AI24" s="74" t="str">
        <f t="shared" ca="1" si="4"/>
        <v/>
      </c>
      <c r="AJ24" s="73" t="str">
        <f t="shared" ca="1" si="9"/>
        <v/>
      </c>
      <c r="AK24" s="74" t="str">
        <f t="shared" ca="1" si="14"/>
        <v/>
      </c>
      <c r="AL24" s="73" t="str">
        <f t="shared" ca="1" si="10"/>
        <v/>
      </c>
      <c r="AM24" s="74" t="str">
        <f t="shared" ca="1" si="11"/>
        <v/>
      </c>
    </row>
    <row r="25" spans="1:39" ht="15.75" x14ac:dyDescent="0.25">
      <c r="A25" s="17" t="str">
        <f>IF(A24&lt;ROUNDUP($O$12/12,0),A24+1,"")</f>
        <v/>
      </c>
      <c r="B25" s="61" t="str">
        <f>IF(A25="","",'Receita Pecuária'!I17+'Receita Pecuária'!I69+Apicultura!I76+Psicultura!I76)</f>
        <v/>
      </c>
      <c r="C25" s="88" t="str">
        <f>IF(A25="","",'Culturas Perenes'!I76+'Ciclo Curto'!P39)</f>
        <v/>
      </c>
      <c r="D25" s="61" t="str">
        <f>IF(A25="","",Custos!E116+Custos!E219)</f>
        <v/>
      </c>
      <c r="E25" s="232" t="str">
        <f t="shared" si="25"/>
        <v/>
      </c>
      <c r="F25" s="18"/>
      <c r="G25" s="88" t="str">
        <f t="shared" si="26"/>
        <v/>
      </c>
      <c r="H25" s="61" t="str">
        <f>IF(A25="","",'Dados Cadastrais'!A101)</f>
        <v/>
      </c>
      <c r="I25" s="232" t="str">
        <f>IF(A25="","",$AD$8)</f>
        <v/>
      </c>
      <c r="J25" s="232" t="str">
        <f t="shared" si="21"/>
        <v/>
      </c>
      <c r="K25" s="64" t="str">
        <f>IF(A25="","",J25+K24)</f>
        <v/>
      </c>
      <c r="L25" s="19" t="str">
        <f t="shared" si="27"/>
        <v/>
      </c>
      <c r="M25" s="796">
        <f t="shared" si="22"/>
        <v>0</v>
      </c>
      <c r="N25" s="437">
        <v>3</v>
      </c>
      <c r="O25" s="438" t="str">
        <f t="shared" si="23"/>
        <v/>
      </c>
      <c r="P25" s="439" t="e">
        <f t="shared" ref="P25:P34" si="28">O25+P24</f>
        <v>#VALUE!</v>
      </c>
      <c r="Q25" s="81"/>
      <c r="R25" s="82"/>
      <c r="S25" s="3"/>
      <c r="T25" s="3"/>
      <c r="U25" s="3"/>
      <c r="V25" s="3"/>
      <c r="W25" s="443" t="s">
        <v>503</v>
      </c>
      <c r="X25" s="444">
        <f>INDEX(P22:P34,X23,1)</f>
        <v>0</v>
      </c>
      <c r="Z25" s="3"/>
      <c r="AA25" s="3"/>
      <c r="AB25" s="3"/>
      <c r="AC25" s="3"/>
      <c r="AD25" s="3"/>
      <c r="AE25" s="3"/>
      <c r="AF25" s="73" t="str">
        <f t="shared" ca="1" si="12"/>
        <v/>
      </c>
      <c r="AG25" s="74" t="str">
        <f t="shared" ca="1" si="13"/>
        <v/>
      </c>
      <c r="AH25" s="73" t="str">
        <f t="shared" ca="1" si="3"/>
        <v/>
      </c>
      <c r="AI25" s="74" t="str">
        <f t="shared" ca="1" si="4"/>
        <v/>
      </c>
      <c r="AJ25" s="73" t="str">
        <f t="shared" ca="1" si="9"/>
        <v/>
      </c>
      <c r="AK25" s="74" t="str">
        <f t="shared" ca="1" si="14"/>
        <v/>
      </c>
      <c r="AL25" s="73" t="str">
        <f t="shared" ca="1" si="10"/>
        <v/>
      </c>
      <c r="AM25" s="74" t="str">
        <f t="shared" ca="1" si="11"/>
        <v/>
      </c>
    </row>
    <row r="26" spans="1:39" ht="15.75" x14ac:dyDescent="0.25">
      <c r="A26" s="17" t="str">
        <f>IF(A25&lt;ROUNDUP($O$12/12,0),A25+1,"")</f>
        <v/>
      </c>
      <c r="B26" s="61" t="str">
        <f>IF(A26="","",'Receita Pecuária'!C34+'Receita Pecuária'!C86+Apicultura!C93+Psicultura!C93)</f>
        <v/>
      </c>
      <c r="C26" s="88" t="str">
        <f>IF(A26="","",'Culturas Perenes'!C93+'Ciclo Curto'!P47)</f>
        <v/>
      </c>
      <c r="D26" s="61" t="str">
        <f>IF(A26="","",Custos!B140+Custos!B273)</f>
        <v/>
      </c>
      <c r="E26" s="232" t="str">
        <f>IF(A26="","",B26+C26-D26)</f>
        <v/>
      </c>
      <c r="F26" s="18"/>
      <c r="G26" s="88" t="str">
        <f t="shared" si="26"/>
        <v/>
      </c>
      <c r="H26" s="61" t="str">
        <f>IF(A26="","",'Dados Cadastrais'!C101)</f>
        <v/>
      </c>
      <c r="I26" s="232" t="str">
        <f>IF(A26="","",$AD$9)</f>
        <v/>
      </c>
      <c r="J26" s="232" t="str">
        <f>IF(A26="","",G26-H26-I26)</f>
        <v/>
      </c>
      <c r="K26" s="64" t="str">
        <f>IF(A26="","",J26+K25)</f>
        <v/>
      </c>
      <c r="L26" s="19" t="str">
        <f t="shared" si="27"/>
        <v/>
      </c>
      <c r="M26" s="796">
        <f t="shared" si="22"/>
        <v>0</v>
      </c>
      <c r="N26" s="437">
        <v>4</v>
      </c>
      <c r="O26" s="438" t="str">
        <f t="shared" si="23"/>
        <v/>
      </c>
      <c r="P26" s="439" t="e">
        <f t="shared" si="28"/>
        <v>#VALUE!</v>
      </c>
      <c r="Q26" s="81"/>
      <c r="R26" s="82"/>
      <c r="S26" s="3"/>
      <c r="T26" s="3"/>
      <c r="U26" s="3"/>
      <c r="V26" s="3"/>
      <c r="W26" s="3"/>
      <c r="X26" s="3"/>
      <c r="Y26" s="3"/>
      <c r="Z26" s="3"/>
      <c r="AA26" s="3"/>
      <c r="AB26" s="3"/>
      <c r="AC26" s="3"/>
      <c r="AD26" s="3"/>
      <c r="AE26" s="3"/>
      <c r="AF26" s="73" t="str">
        <f t="shared" ca="1" si="12"/>
        <v/>
      </c>
      <c r="AG26" s="74" t="str">
        <f t="shared" ca="1" si="13"/>
        <v/>
      </c>
      <c r="AH26" s="73" t="str">
        <f t="shared" ca="1" si="3"/>
        <v/>
      </c>
      <c r="AI26" s="74" t="str">
        <f t="shared" ca="1" si="4"/>
        <v/>
      </c>
      <c r="AJ26" s="73" t="str">
        <f t="shared" ca="1" si="9"/>
        <v/>
      </c>
      <c r="AK26" s="74" t="str">
        <f t="shared" ca="1" si="14"/>
        <v/>
      </c>
      <c r="AL26" s="73" t="str">
        <f t="shared" ca="1" si="10"/>
        <v/>
      </c>
      <c r="AM26" s="74" t="str">
        <f t="shared" ca="1" si="11"/>
        <v/>
      </c>
    </row>
    <row r="27" spans="1:39" ht="15.75" x14ac:dyDescent="0.25">
      <c r="A27" s="17" t="str">
        <f t="shared" si="24"/>
        <v/>
      </c>
      <c r="B27" s="61" t="str">
        <f>IF(A27="","",'Receita Pecuária'!E34+'Receita Pecuária'!E86+Apicultura!E93+Psicultura!E93)</f>
        <v/>
      </c>
      <c r="C27" s="88" t="str">
        <f>IF(A27="","",'Culturas Perenes'!E93+'Ciclo Curto'!P55)</f>
        <v/>
      </c>
      <c r="D27" s="61" t="str">
        <f>IF(A27="","",Custos!C140+Custos!C273)</f>
        <v/>
      </c>
      <c r="E27" s="232" t="str">
        <f t="shared" si="25"/>
        <v/>
      </c>
      <c r="F27" s="160"/>
      <c r="G27" s="88" t="str">
        <f t="shared" si="26"/>
        <v/>
      </c>
      <c r="H27" s="61" t="str">
        <f>IF(A27="","",'Dados Cadastrais'!G101)</f>
        <v/>
      </c>
      <c r="I27" s="232" t="str">
        <f>IF(A27="","",$AD$10)</f>
        <v/>
      </c>
      <c r="J27" s="232" t="str">
        <f t="shared" si="21"/>
        <v/>
      </c>
      <c r="K27" s="64" t="str">
        <f t="shared" ref="K27:K33" si="29">IF(A27="","",J27+K26)</f>
        <v/>
      </c>
      <c r="L27" s="19" t="str">
        <f t="shared" si="27"/>
        <v/>
      </c>
      <c r="M27" s="796">
        <f t="shared" si="22"/>
        <v>0</v>
      </c>
      <c r="N27" s="437">
        <v>5</v>
      </c>
      <c r="O27" s="438" t="str">
        <f t="shared" si="23"/>
        <v/>
      </c>
      <c r="P27" s="439" t="e">
        <f t="shared" si="28"/>
        <v>#VALUE!</v>
      </c>
      <c r="Q27" s="81"/>
      <c r="R27" s="82"/>
      <c r="S27" s="3"/>
      <c r="T27" s="3"/>
      <c r="U27" s="3"/>
      <c r="V27" s="3"/>
      <c r="W27" s="1252" t="s">
        <v>504</v>
      </c>
      <c r="X27" s="1252"/>
      <c r="Y27" s="3"/>
      <c r="Z27" s="3"/>
      <c r="AA27" s="3"/>
      <c r="AB27" s="3"/>
      <c r="AC27" s="3"/>
      <c r="AD27" s="3"/>
      <c r="AE27" s="3"/>
      <c r="AF27" s="73" t="str">
        <f t="shared" ca="1" si="12"/>
        <v/>
      </c>
      <c r="AG27" s="74" t="str">
        <f t="shared" ca="1" si="13"/>
        <v/>
      </c>
      <c r="AH27" s="73" t="str">
        <f t="shared" ca="1" si="3"/>
        <v/>
      </c>
      <c r="AI27" s="74" t="str">
        <f t="shared" ca="1" si="4"/>
        <v/>
      </c>
      <c r="AJ27" s="73" t="str">
        <f t="shared" ca="1" si="9"/>
        <v/>
      </c>
      <c r="AK27" s="74" t="str">
        <f t="shared" ca="1" si="14"/>
        <v/>
      </c>
      <c r="AL27" s="73" t="str">
        <f t="shared" ca="1" si="10"/>
        <v/>
      </c>
      <c r="AM27" s="74" t="str">
        <f t="shared" ca="1" si="11"/>
        <v/>
      </c>
    </row>
    <row r="28" spans="1:39" ht="15.75" x14ac:dyDescent="0.25">
      <c r="A28" s="17" t="str">
        <f>IF(A27&lt;ROUNDUP($O$12/12,0),A27+1,"")</f>
        <v/>
      </c>
      <c r="B28" s="61" t="str">
        <f>IF(A28="","",'Receita Pecuária'!G34+'Receita Pecuária'!G86+Apicultura!G93+Psicultura!G93)</f>
        <v/>
      </c>
      <c r="C28" s="88" t="str">
        <f>IF(A28="","",'Culturas Perenes'!G93+'Ciclo Curto'!P63)</f>
        <v/>
      </c>
      <c r="D28" s="61" t="str">
        <f>IF(A28="","",Custos!D140+Custos!D273)</f>
        <v/>
      </c>
      <c r="E28" s="232" t="str">
        <f t="shared" si="25"/>
        <v/>
      </c>
      <c r="F28" s="160"/>
      <c r="G28" s="88" t="str">
        <f t="shared" si="26"/>
        <v/>
      </c>
      <c r="H28" s="88" t="str">
        <f>IF(A28="","",'Dados Cadastrais'!A108)</f>
        <v/>
      </c>
      <c r="I28" s="61" t="str">
        <f>IF(A28="","",$AD$11)</f>
        <v/>
      </c>
      <c r="J28" s="232" t="str">
        <f t="shared" si="21"/>
        <v/>
      </c>
      <c r="K28" s="64" t="str">
        <f t="shared" si="29"/>
        <v/>
      </c>
      <c r="L28" s="19" t="str">
        <f t="shared" si="27"/>
        <v/>
      </c>
      <c r="M28" s="796">
        <f t="shared" si="22"/>
        <v>0</v>
      </c>
      <c r="N28" s="437">
        <v>6</v>
      </c>
      <c r="O28" s="438" t="str">
        <f t="shared" si="23"/>
        <v/>
      </c>
      <c r="P28" s="439" t="e">
        <f>O28+P27</f>
        <v>#VALUE!</v>
      </c>
      <c r="Q28" s="81"/>
      <c r="R28" s="82"/>
      <c r="S28" s="3"/>
      <c r="T28" s="3"/>
      <c r="U28" s="3"/>
      <c r="V28" s="3"/>
      <c r="W28" s="445">
        <f>COUNTIF(P23:P34,"&lt;=0")</f>
        <v>0</v>
      </c>
      <c r="X28" s="445" t="s">
        <v>505</v>
      </c>
      <c r="Y28" s="3"/>
      <c r="Z28" s="3"/>
      <c r="AA28" s="3"/>
      <c r="AB28" s="3"/>
      <c r="AC28" s="3"/>
      <c r="AD28" s="3"/>
      <c r="AE28" s="3"/>
      <c r="AF28" s="73" t="str">
        <f t="shared" ca="1" si="12"/>
        <v/>
      </c>
      <c r="AG28" s="74" t="str">
        <f t="shared" ca="1" si="13"/>
        <v/>
      </c>
      <c r="AH28" s="73" t="str">
        <f t="shared" ca="1" si="3"/>
        <v/>
      </c>
      <c r="AI28" s="74" t="str">
        <f t="shared" ca="1" si="4"/>
        <v/>
      </c>
      <c r="AJ28" s="73" t="str">
        <f t="shared" ca="1" si="9"/>
        <v/>
      </c>
      <c r="AK28" s="74" t="str">
        <f t="shared" ca="1" si="14"/>
        <v/>
      </c>
      <c r="AL28" s="73" t="str">
        <f t="shared" ca="1" si="10"/>
        <v/>
      </c>
      <c r="AM28" s="74" t="str">
        <f t="shared" ca="1" si="11"/>
        <v/>
      </c>
    </row>
    <row r="29" spans="1:39" ht="15.75" x14ac:dyDescent="0.25">
      <c r="A29" s="17" t="str">
        <f t="shared" si="24"/>
        <v/>
      </c>
      <c r="B29" s="61" t="str">
        <f>IF(A29="","",'Receita Pecuária'!I34+'Receita Pecuária'!I86+Apicultura!I93+Psicultura!I93)</f>
        <v/>
      </c>
      <c r="C29" s="88" t="str">
        <f>IF(A29="","",'Culturas Perenes'!I93+'Ciclo Curto'!P71)</f>
        <v/>
      </c>
      <c r="D29" s="61" t="str">
        <f>IF(A29="","",Custos!E140+Custos!E273)</f>
        <v/>
      </c>
      <c r="E29" s="232" t="str">
        <f t="shared" si="25"/>
        <v/>
      </c>
      <c r="F29" s="160"/>
      <c r="G29" s="88" t="str">
        <f t="shared" si="26"/>
        <v/>
      </c>
      <c r="H29" s="61" t="str">
        <f>IF(A29="","",'Dados Cadastrais'!C108)</f>
        <v/>
      </c>
      <c r="I29" s="232" t="str">
        <f>IF(A29="","",$AD$12)</f>
        <v/>
      </c>
      <c r="J29" s="232" t="str">
        <f t="shared" si="21"/>
        <v/>
      </c>
      <c r="K29" s="64" t="str">
        <f t="shared" si="29"/>
        <v/>
      </c>
      <c r="L29" s="19" t="str">
        <f t="shared" si="27"/>
        <v/>
      </c>
      <c r="M29" s="796">
        <f t="shared" si="22"/>
        <v>0</v>
      </c>
      <c r="N29" s="437">
        <v>7</v>
      </c>
      <c r="O29" s="438" t="str">
        <f t="shared" si="23"/>
        <v/>
      </c>
      <c r="P29" s="439" t="e">
        <f t="shared" si="28"/>
        <v>#VALUE!</v>
      </c>
      <c r="Q29" s="81"/>
      <c r="R29" s="82"/>
      <c r="S29" s="3"/>
      <c r="T29" s="3"/>
      <c r="U29" s="3"/>
      <c r="V29" s="3"/>
      <c r="W29" s="446">
        <f>-IFERROR(ROUND((X25/X24)*12,0),0)</f>
        <v>0</v>
      </c>
      <c r="X29" s="445" t="s">
        <v>506</v>
      </c>
      <c r="Y29" s="3"/>
      <c r="Z29" s="3"/>
      <c r="AA29" s="3"/>
      <c r="AB29" s="3"/>
      <c r="AC29" s="3"/>
      <c r="AD29" s="3"/>
      <c r="AE29" s="3"/>
      <c r="AF29" s="73" t="str">
        <f t="shared" ca="1" si="12"/>
        <v/>
      </c>
      <c r="AG29" s="74" t="str">
        <f t="shared" ca="1" si="13"/>
        <v/>
      </c>
      <c r="AH29" s="73" t="str">
        <f t="shared" ca="1" si="3"/>
        <v/>
      </c>
      <c r="AI29" s="74" t="str">
        <f t="shared" ca="1" si="4"/>
        <v/>
      </c>
      <c r="AJ29" s="73" t="str">
        <f t="shared" ca="1" si="9"/>
        <v/>
      </c>
      <c r="AK29" s="74" t="str">
        <f t="shared" ca="1" si="14"/>
        <v/>
      </c>
      <c r="AL29" s="73" t="str">
        <f t="shared" ca="1" si="10"/>
        <v/>
      </c>
      <c r="AM29" s="74" t="str">
        <f t="shared" ca="1" si="11"/>
        <v/>
      </c>
    </row>
    <row r="30" spans="1:39" ht="15.75" x14ac:dyDescent="0.25">
      <c r="A30" s="17" t="str">
        <f t="shared" si="24"/>
        <v/>
      </c>
      <c r="B30" s="61" t="str">
        <f>IF(A30="","",'Receita Pecuária'!C51+'Receita Pecuária'!C103+Apicultura!C110+Psicultura!C110)</f>
        <v/>
      </c>
      <c r="C30" s="88" t="str">
        <f>IF(A30="","",'Culturas Perenes'!C110+'Ciclo Curto'!P79)</f>
        <v/>
      </c>
      <c r="D30" s="61" t="str">
        <f>IF(A30="","",Custos!B164+Custos!B327)</f>
        <v/>
      </c>
      <c r="E30" s="232" t="str">
        <f t="shared" si="25"/>
        <v/>
      </c>
      <c r="F30" s="160"/>
      <c r="G30" s="88" t="str">
        <f t="shared" si="26"/>
        <v/>
      </c>
      <c r="H30" s="61" t="str">
        <f>IF(A30="","",'Dados Cadastrais'!G108)</f>
        <v/>
      </c>
      <c r="I30" s="232" t="str">
        <f>IF(A30="","",$AD$13)</f>
        <v/>
      </c>
      <c r="J30" s="232" t="str">
        <f t="shared" si="21"/>
        <v/>
      </c>
      <c r="K30" s="64" t="str">
        <f t="shared" si="29"/>
        <v/>
      </c>
      <c r="L30" s="19" t="str">
        <f t="shared" si="27"/>
        <v/>
      </c>
      <c r="M30" s="796">
        <f t="shared" si="22"/>
        <v>0</v>
      </c>
      <c r="N30" s="437">
        <v>8</v>
      </c>
      <c r="O30" s="438" t="str">
        <f t="shared" si="23"/>
        <v/>
      </c>
      <c r="P30" s="439" t="e">
        <f t="shared" si="28"/>
        <v>#VALUE!</v>
      </c>
      <c r="Q30" s="81"/>
      <c r="R30" s="82"/>
      <c r="S30" s="3"/>
      <c r="T30" s="3"/>
      <c r="U30" s="3"/>
      <c r="V30" s="3"/>
      <c r="W30" s="3"/>
      <c r="X30" s="3"/>
      <c r="Y30" s="3"/>
      <c r="Z30" s="3"/>
      <c r="AA30" s="3"/>
      <c r="AB30" s="3"/>
      <c r="AC30" s="3"/>
      <c r="AD30" s="3"/>
      <c r="AE30" s="3"/>
      <c r="AF30" s="73" t="str">
        <f t="shared" ca="1" si="12"/>
        <v/>
      </c>
      <c r="AG30" s="74" t="str">
        <f t="shared" ca="1" si="13"/>
        <v/>
      </c>
      <c r="AH30" s="73" t="str">
        <f t="shared" ca="1" si="3"/>
        <v/>
      </c>
      <c r="AI30" s="74" t="str">
        <f t="shared" ca="1" si="4"/>
        <v/>
      </c>
      <c r="AJ30" s="73" t="str">
        <f t="shared" ca="1" si="9"/>
        <v/>
      </c>
      <c r="AK30" s="74" t="str">
        <f t="shared" ca="1" si="14"/>
        <v/>
      </c>
      <c r="AL30" s="73" t="str">
        <f t="shared" ca="1" si="10"/>
        <v/>
      </c>
      <c r="AM30" s="74" t="str">
        <f t="shared" ca="1" si="11"/>
        <v/>
      </c>
    </row>
    <row r="31" spans="1:39" ht="15.75" x14ac:dyDescent="0.25">
      <c r="A31" s="17" t="str">
        <f t="shared" si="24"/>
        <v/>
      </c>
      <c r="B31" s="61" t="str">
        <f>IF(A31="","",'Receita Pecuária'!E51+'Receita Pecuária'!E103+Apicultura!E110+Psicultura!E110)</f>
        <v/>
      </c>
      <c r="C31" s="88" t="str">
        <f>IF(A31="","",'Culturas Perenes'!E110+'Ciclo Curto'!P87)</f>
        <v/>
      </c>
      <c r="D31" s="61" t="str">
        <f>IF(A31="","",Custos!C164+Custos!C327)</f>
        <v/>
      </c>
      <c r="E31" s="232" t="str">
        <f t="shared" si="25"/>
        <v/>
      </c>
      <c r="F31" s="160"/>
      <c r="G31" s="88" t="str">
        <f t="shared" si="26"/>
        <v/>
      </c>
      <c r="H31" s="61" t="str">
        <f>IF(A31="","",'Dados Cadastrais'!A115)</f>
        <v/>
      </c>
      <c r="I31" s="232" t="str">
        <f>IF(A31="","",$AD$14)</f>
        <v/>
      </c>
      <c r="J31" s="232" t="str">
        <f t="shared" si="21"/>
        <v/>
      </c>
      <c r="K31" s="64" t="str">
        <f t="shared" si="29"/>
        <v/>
      </c>
      <c r="L31" s="19" t="str">
        <f t="shared" si="27"/>
        <v/>
      </c>
      <c r="M31" s="796">
        <f t="shared" si="22"/>
        <v>0</v>
      </c>
      <c r="N31" s="437">
        <v>9</v>
      </c>
      <c r="O31" s="438" t="str">
        <f t="shared" si="23"/>
        <v/>
      </c>
      <c r="P31" s="439" t="e">
        <f t="shared" si="28"/>
        <v>#VALUE!</v>
      </c>
      <c r="Q31" s="81"/>
      <c r="R31" s="82"/>
      <c r="S31" s="3"/>
      <c r="T31" s="3"/>
      <c r="U31" s="3"/>
      <c r="V31" s="3"/>
      <c r="W31" s="3"/>
      <c r="X31" s="3"/>
      <c r="Y31" s="3"/>
      <c r="Z31" s="3"/>
      <c r="AA31" s="3"/>
      <c r="AB31" s="3"/>
      <c r="AC31" s="3"/>
      <c r="AD31" s="3"/>
      <c r="AE31" s="3"/>
      <c r="AF31" s="73" t="str">
        <f t="shared" ca="1" si="12"/>
        <v/>
      </c>
      <c r="AG31" s="74" t="str">
        <f t="shared" ca="1" si="13"/>
        <v/>
      </c>
      <c r="AH31" s="73" t="str">
        <f t="shared" ca="1" si="3"/>
        <v/>
      </c>
      <c r="AI31" s="74" t="str">
        <f t="shared" ca="1" si="4"/>
        <v/>
      </c>
      <c r="AJ31" s="73" t="str">
        <f t="shared" ca="1" si="9"/>
        <v/>
      </c>
      <c r="AK31" s="74" t="str">
        <f t="shared" ca="1" si="14"/>
        <v/>
      </c>
      <c r="AL31" s="73" t="str">
        <f t="shared" ca="1" si="10"/>
        <v/>
      </c>
      <c r="AM31" s="74" t="str">
        <f t="shared" ca="1" si="11"/>
        <v/>
      </c>
    </row>
    <row r="32" spans="1:39" ht="15.75" x14ac:dyDescent="0.25">
      <c r="A32" s="17" t="str">
        <f t="shared" si="24"/>
        <v/>
      </c>
      <c r="B32" s="61" t="str">
        <f>IF(A32="","",'Receita Pecuária'!G51+'Receita Pecuária'!G103+Apicultura!G110+Psicultura!G110)</f>
        <v/>
      </c>
      <c r="C32" s="88" t="str">
        <f>IF(A32="","",'Culturas Perenes'!G110+'Ciclo Curto'!P95)</f>
        <v/>
      </c>
      <c r="D32" s="61" t="str">
        <f>IF(A32="","",Custos!D164+Custos!D327)</f>
        <v/>
      </c>
      <c r="E32" s="232" t="str">
        <f t="shared" si="25"/>
        <v/>
      </c>
      <c r="F32" s="160"/>
      <c r="G32" s="88" t="str">
        <f t="shared" si="26"/>
        <v/>
      </c>
      <c r="H32" s="61" t="str">
        <f>IF(A32="","",'Dados Cadastrais'!C115)</f>
        <v/>
      </c>
      <c r="I32" s="232" t="str">
        <f>IF(A32="","",$AD$15)</f>
        <v/>
      </c>
      <c r="J32" s="232" t="str">
        <f t="shared" si="21"/>
        <v/>
      </c>
      <c r="K32" s="64" t="str">
        <f t="shared" si="29"/>
        <v/>
      </c>
      <c r="L32" s="19" t="str">
        <f t="shared" si="27"/>
        <v/>
      </c>
      <c r="M32" s="796">
        <f t="shared" si="22"/>
        <v>0</v>
      </c>
      <c r="N32" s="437">
        <v>10</v>
      </c>
      <c r="O32" s="438" t="str">
        <f t="shared" si="23"/>
        <v/>
      </c>
      <c r="P32" s="439" t="e">
        <f t="shared" si="28"/>
        <v>#VALUE!</v>
      </c>
      <c r="Q32" s="81"/>
      <c r="R32" s="82"/>
      <c r="S32" s="3"/>
      <c r="T32" s="3"/>
      <c r="U32" s="3"/>
      <c r="V32" s="3"/>
      <c r="W32" s="3"/>
      <c r="X32" s="3"/>
      <c r="Y32" s="3"/>
      <c r="Z32" s="3"/>
      <c r="AA32" s="3"/>
      <c r="AB32" s="3"/>
      <c r="AC32" s="3"/>
      <c r="AD32" s="3"/>
      <c r="AE32" s="3"/>
      <c r="AF32" s="73" t="str">
        <f t="shared" ca="1" si="12"/>
        <v/>
      </c>
      <c r="AG32" s="74" t="str">
        <f t="shared" ca="1" si="13"/>
        <v/>
      </c>
      <c r="AH32" s="73" t="str">
        <f t="shared" ca="1" si="3"/>
        <v/>
      </c>
      <c r="AI32" s="74" t="str">
        <f t="shared" ca="1" si="4"/>
        <v/>
      </c>
      <c r="AJ32" s="73" t="str">
        <f t="shared" ca="1" si="9"/>
        <v/>
      </c>
      <c r="AK32" s="74" t="str">
        <f t="shared" ca="1" si="14"/>
        <v/>
      </c>
      <c r="AL32" s="73" t="str">
        <f t="shared" ca="1" si="10"/>
        <v/>
      </c>
      <c r="AM32" s="74" t="str">
        <f t="shared" ca="1" si="11"/>
        <v/>
      </c>
    </row>
    <row r="33" spans="1:39" ht="15.75" x14ac:dyDescent="0.25">
      <c r="A33" s="377" t="str">
        <f t="shared" si="24"/>
        <v/>
      </c>
      <c r="B33" s="62" t="str">
        <f>IF(A33="","",'Receita Pecuária'!I51+'Receita Pecuária'!I103+Apicultura!I110+Psicultura!I110)</f>
        <v/>
      </c>
      <c r="C33" s="416" t="str">
        <f>IF(A33="","",'Culturas Perenes'!I110+'Ciclo Curto'!P103)</f>
        <v/>
      </c>
      <c r="D33" s="62" t="str">
        <f>IF(A33="","",Custos!E164+Custos!E327)</f>
        <v/>
      </c>
      <c r="E33" s="233" t="str">
        <f t="shared" si="25"/>
        <v/>
      </c>
      <c r="F33" s="159"/>
      <c r="G33" s="62" t="str">
        <f t="shared" si="26"/>
        <v/>
      </c>
      <c r="H33" s="62" t="str">
        <f>IF(A33="","",'Dados Cadastrais'!G115)</f>
        <v/>
      </c>
      <c r="I33" s="62" t="str">
        <f>IF(A33="","",$AD$16)</f>
        <v/>
      </c>
      <c r="J33" s="62" t="str">
        <f t="shared" si="21"/>
        <v/>
      </c>
      <c r="K33" s="741" t="str">
        <f t="shared" si="29"/>
        <v/>
      </c>
      <c r="L33" s="21" t="str">
        <f t="shared" si="27"/>
        <v/>
      </c>
      <c r="M33" s="796">
        <f t="shared" si="22"/>
        <v>0</v>
      </c>
      <c r="N33" s="437">
        <v>11</v>
      </c>
      <c r="O33" s="438" t="str">
        <f t="shared" si="23"/>
        <v/>
      </c>
      <c r="P33" s="439" t="e">
        <f t="shared" si="28"/>
        <v>#VALUE!</v>
      </c>
      <c r="Q33" s="81"/>
      <c r="R33" s="82"/>
      <c r="S33" s="3"/>
      <c r="T33" s="3"/>
      <c r="U33" s="3"/>
      <c r="V33" s="3"/>
      <c r="W33" s="3"/>
      <c r="X33" s="3"/>
      <c r="Y33" s="3"/>
      <c r="Z33" s="3"/>
      <c r="AA33" s="3"/>
      <c r="AB33" s="3"/>
      <c r="AC33" s="3"/>
      <c r="AD33" s="3"/>
      <c r="AE33" s="3"/>
      <c r="AF33" s="73" t="str">
        <f t="shared" ca="1" si="12"/>
        <v/>
      </c>
      <c r="AG33" s="74" t="str">
        <f t="shared" ca="1" si="13"/>
        <v/>
      </c>
      <c r="AH33" s="73" t="str">
        <f t="shared" ca="1" si="3"/>
        <v/>
      </c>
      <c r="AI33" s="74" t="str">
        <f t="shared" ca="1" si="4"/>
        <v/>
      </c>
      <c r="AJ33" s="73" t="str">
        <f t="shared" ca="1" si="9"/>
        <v/>
      </c>
      <c r="AK33" s="74" t="str">
        <f t="shared" ca="1" si="14"/>
        <v/>
      </c>
      <c r="AL33" s="73" t="str">
        <f t="shared" ca="1" si="10"/>
        <v/>
      </c>
      <c r="AM33" s="74" t="str">
        <f t="shared" ca="1" si="11"/>
        <v/>
      </c>
    </row>
    <row r="34" spans="1:39" s="256" customFormat="1" x14ac:dyDescent="0.2">
      <c r="A34" s="251"/>
      <c r="B34" s="260">
        <f>SUM(B21:B33)</f>
        <v>0</v>
      </c>
      <c r="C34" s="260">
        <f>SUM(C21:C33)</f>
        <v>0</v>
      </c>
      <c r="D34" s="427">
        <f>SUM(D21:D33)</f>
        <v>0</v>
      </c>
      <c r="E34" s="251"/>
      <c r="F34" s="251"/>
      <c r="G34" s="251"/>
      <c r="H34" s="252"/>
      <c r="I34" s="253"/>
      <c r="J34" s="254"/>
      <c r="K34" s="254"/>
      <c r="L34" s="254"/>
      <c r="M34" s="255"/>
      <c r="N34" s="440">
        <v>12</v>
      </c>
      <c r="O34" s="438" t="str">
        <f t="shared" si="23"/>
        <v/>
      </c>
      <c r="P34" s="441" t="e">
        <f t="shared" si="28"/>
        <v>#VALUE!</v>
      </c>
      <c r="Q34" s="81"/>
      <c r="R34" s="257"/>
      <c r="S34" s="255"/>
      <c r="T34" s="255"/>
      <c r="U34" s="255"/>
      <c r="V34" s="255"/>
      <c r="W34" s="255"/>
      <c r="X34" s="255"/>
      <c r="Y34" s="255"/>
      <c r="Z34" s="255"/>
      <c r="AA34" s="255"/>
      <c r="AB34" s="255"/>
      <c r="AC34" s="255"/>
      <c r="AD34" s="255"/>
      <c r="AE34" s="255"/>
      <c r="AF34" s="258" t="str">
        <f t="shared" ca="1" si="12"/>
        <v/>
      </c>
      <c r="AG34" s="259" t="str">
        <f t="shared" ca="1" si="13"/>
        <v/>
      </c>
      <c r="AH34" s="258" t="str">
        <f t="shared" ca="1" si="3"/>
        <v/>
      </c>
      <c r="AI34" s="259" t="str">
        <f t="shared" ca="1" si="4"/>
        <v/>
      </c>
      <c r="AJ34" s="73" t="str">
        <f t="shared" ca="1" si="9"/>
        <v/>
      </c>
      <c r="AK34" s="74" t="str">
        <f t="shared" ca="1" si="14"/>
        <v/>
      </c>
      <c r="AL34" s="258" t="str">
        <f t="shared" ca="1" si="10"/>
        <v/>
      </c>
      <c r="AM34" s="259" t="str">
        <f t="shared" ca="1" si="11"/>
        <v/>
      </c>
    </row>
    <row r="35" spans="1:39" ht="15.75" x14ac:dyDescent="0.25">
      <c r="A35" s="626" t="s">
        <v>507</v>
      </c>
      <c r="B35" s="626"/>
      <c r="C35" s="626"/>
      <c r="D35" s="626"/>
      <c r="E35" s="740"/>
      <c r="F35" s="740"/>
      <c r="G35" s="740"/>
      <c r="H35" s="740"/>
      <c r="I35" s="740"/>
      <c r="J35" s="740"/>
      <c r="K35" s="380"/>
      <c r="L35" s="380"/>
      <c r="M35" s="22"/>
      <c r="N35" s="91"/>
      <c r="P35" s="10"/>
      <c r="Q35" s="10"/>
      <c r="R35" s="3"/>
      <c r="S35" s="3"/>
      <c r="T35" s="3"/>
      <c r="U35" s="3"/>
      <c r="V35" s="3"/>
      <c r="W35" s="3"/>
      <c r="X35" s="3"/>
      <c r="Y35" s="3"/>
      <c r="Z35" s="3"/>
      <c r="AA35" s="3"/>
      <c r="AB35" s="3"/>
      <c r="AC35" s="3"/>
      <c r="AD35" s="3"/>
      <c r="AE35" s="3"/>
      <c r="AF35" s="73" t="str">
        <f t="shared" ca="1" si="12"/>
        <v/>
      </c>
      <c r="AG35" s="74" t="str">
        <f t="shared" ca="1" si="13"/>
        <v/>
      </c>
      <c r="AH35" s="73" t="str">
        <f t="shared" ca="1" si="3"/>
        <v/>
      </c>
      <c r="AI35" s="74" t="str">
        <f t="shared" ca="1" si="4"/>
        <v/>
      </c>
      <c r="AJ35" s="73" t="str">
        <f t="shared" ca="1" si="9"/>
        <v/>
      </c>
      <c r="AK35" s="74" t="str">
        <f t="shared" ca="1" si="14"/>
        <v/>
      </c>
      <c r="AL35" s="73" t="str">
        <f t="shared" ca="1" si="10"/>
        <v/>
      </c>
      <c r="AM35" s="74" t="str">
        <f t="shared" ca="1" si="11"/>
        <v/>
      </c>
    </row>
    <row r="36" spans="1:39" ht="15.75" x14ac:dyDescent="0.25">
      <c r="A36" s="1255" t="s">
        <v>508</v>
      </c>
      <c r="B36" s="1256"/>
      <c r="C36" s="1256"/>
      <c r="D36" s="1257"/>
      <c r="E36" s="1255" t="s">
        <v>509</v>
      </c>
      <c r="F36" s="1256"/>
      <c r="G36" s="1256"/>
      <c r="H36" s="1256"/>
      <c r="I36" s="1256"/>
      <c r="J36" s="1256"/>
      <c r="K36" s="1256"/>
      <c r="L36" s="1257"/>
      <c r="M36" s="10"/>
      <c r="N36" s="10"/>
      <c r="P36" s="10"/>
      <c r="Q36" s="10"/>
      <c r="R36" s="10"/>
      <c r="S36" s="10"/>
      <c r="T36" s="10"/>
      <c r="U36" s="10"/>
      <c r="V36" s="10"/>
      <c r="W36" s="3"/>
      <c r="X36" s="10"/>
      <c r="Y36" s="10"/>
      <c r="Z36" s="10"/>
      <c r="AA36" s="10"/>
      <c r="AB36" s="10"/>
      <c r="AC36" s="10"/>
      <c r="AD36" s="10"/>
      <c r="AE36" s="10"/>
      <c r="AF36" s="73" t="str">
        <f t="shared" ca="1" si="12"/>
        <v/>
      </c>
      <c r="AG36" s="74" t="str">
        <f t="shared" ca="1" si="13"/>
        <v/>
      </c>
      <c r="AH36" s="73" t="str">
        <f t="shared" ca="1" si="3"/>
        <v/>
      </c>
      <c r="AI36" s="74" t="str">
        <f t="shared" ca="1" si="4"/>
        <v/>
      </c>
      <c r="AJ36" s="73" t="str">
        <f t="shared" ca="1" si="9"/>
        <v/>
      </c>
      <c r="AK36" s="74" t="str">
        <f t="shared" ca="1" si="14"/>
        <v/>
      </c>
      <c r="AL36" s="73" t="str">
        <f t="shared" ca="1" si="10"/>
        <v/>
      </c>
      <c r="AM36" s="74" t="str">
        <f t="shared" ca="1" si="11"/>
        <v/>
      </c>
    </row>
    <row r="37" spans="1:39" ht="15.75" x14ac:dyDescent="0.25">
      <c r="A37" s="1258" t="s">
        <v>510</v>
      </c>
      <c r="B37" s="1259"/>
      <c r="C37" s="1259"/>
      <c r="D37" s="1260"/>
      <c r="E37" s="1278">
        <f>IFERROR(IRR(G21:G33),0)</f>
        <v>0</v>
      </c>
      <c r="F37" s="1279"/>
      <c r="G37" s="1279"/>
      <c r="H37" s="1279"/>
      <c r="I37" s="1279"/>
      <c r="J37" s="1279"/>
      <c r="K37" s="1279"/>
      <c r="L37" s="1280"/>
      <c r="M37" s="3"/>
      <c r="N37" s="3"/>
      <c r="P37" s="3"/>
      <c r="Q37" s="3"/>
      <c r="R37" s="3"/>
      <c r="S37" s="3"/>
      <c r="T37" s="3"/>
      <c r="U37" s="3"/>
      <c r="V37" s="3"/>
      <c r="W37" s="10"/>
      <c r="X37" s="10"/>
      <c r="Y37" s="10"/>
      <c r="Z37" s="3"/>
      <c r="AA37" s="3"/>
      <c r="AB37" s="3"/>
      <c r="AC37" s="3"/>
      <c r="AD37" s="3"/>
      <c r="AE37" s="3"/>
      <c r="AF37" s="73" t="str">
        <f t="shared" ca="1" si="12"/>
        <v/>
      </c>
      <c r="AG37" s="74" t="str">
        <f t="shared" ca="1" si="13"/>
        <v/>
      </c>
      <c r="AH37" s="73" t="str">
        <f t="shared" ca="1" si="3"/>
        <v/>
      </c>
      <c r="AI37" s="74" t="str">
        <f t="shared" ca="1" si="4"/>
        <v/>
      </c>
      <c r="AJ37" s="73" t="str">
        <f t="shared" ca="1" si="9"/>
        <v/>
      </c>
      <c r="AK37" s="74" t="str">
        <f t="shared" ca="1" si="14"/>
        <v/>
      </c>
      <c r="AL37" s="73" t="str">
        <f t="shared" ca="1" si="10"/>
        <v/>
      </c>
      <c r="AM37" s="74" t="str">
        <f t="shared" ca="1" si="11"/>
        <v/>
      </c>
    </row>
    <row r="38" spans="1:39" ht="15.75" x14ac:dyDescent="0.25">
      <c r="A38" s="1261" t="s">
        <v>511</v>
      </c>
      <c r="B38" s="1262"/>
      <c r="C38" s="1262"/>
      <c r="D38" s="1263"/>
      <c r="E38" s="1275">
        <f>NPV(E40,G22:G33)+G21</f>
        <v>0</v>
      </c>
      <c r="F38" s="1276"/>
      <c r="G38" s="1276"/>
      <c r="H38" s="1276"/>
      <c r="I38" s="1276"/>
      <c r="J38" s="1276"/>
      <c r="K38" s="1276"/>
      <c r="L38" s="1277"/>
      <c r="M38" s="3"/>
      <c r="N38" s="3"/>
      <c r="P38" s="3"/>
      <c r="Q38" s="3"/>
      <c r="R38" s="3"/>
      <c r="S38" s="83"/>
      <c r="T38" s="83"/>
      <c r="U38" s="83"/>
      <c r="V38" s="83"/>
      <c r="W38" s="3"/>
      <c r="X38" s="3"/>
      <c r="Y38" s="3"/>
      <c r="Z38" s="3"/>
      <c r="AA38" s="3"/>
      <c r="AB38" s="3"/>
      <c r="AC38" s="3"/>
      <c r="AD38" s="3"/>
      <c r="AE38" s="3"/>
      <c r="AF38" s="73" t="str">
        <f t="shared" ca="1" si="12"/>
        <v/>
      </c>
      <c r="AG38" s="74" t="str">
        <f t="shared" ca="1" si="13"/>
        <v/>
      </c>
      <c r="AH38" s="73" t="str">
        <f t="shared" ca="1" si="3"/>
        <v/>
      </c>
      <c r="AI38" s="74" t="str">
        <f t="shared" ca="1" si="4"/>
        <v/>
      </c>
      <c r="AJ38" s="73" t="str">
        <f t="shared" ca="1" si="9"/>
        <v/>
      </c>
      <c r="AK38" s="74" t="str">
        <f t="shared" ca="1" si="14"/>
        <v/>
      </c>
      <c r="AL38" s="73" t="str">
        <f t="shared" ca="1" si="10"/>
        <v/>
      </c>
      <c r="AM38" s="74" t="str">
        <f t="shared" ca="1" si="11"/>
        <v/>
      </c>
    </row>
    <row r="39" spans="1:39" ht="15.75" x14ac:dyDescent="0.25">
      <c r="A39" s="1261" t="s">
        <v>512</v>
      </c>
      <c r="B39" s="1262"/>
      <c r="C39" s="1262"/>
      <c r="D39" s="1263"/>
      <c r="E39" s="1278" t="str">
        <f>CONCATENATE(W28," ",X28," e ",W29," ",X29)</f>
        <v>0 ano e 0 meses</v>
      </c>
      <c r="F39" s="1279"/>
      <c r="G39" s="1279"/>
      <c r="H39" s="1279"/>
      <c r="I39" s="1279"/>
      <c r="J39" s="1279"/>
      <c r="K39" s="1279"/>
      <c r="L39" s="1280"/>
      <c r="M39" s="3"/>
      <c r="N39" s="3"/>
      <c r="P39" s="3"/>
      <c r="Q39" s="3"/>
      <c r="R39" s="3"/>
      <c r="S39" s="83"/>
      <c r="T39" s="83"/>
      <c r="U39" s="83"/>
      <c r="V39" s="83"/>
      <c r="W39" s="84"/>
      <c r="X39" s="3"/>
      <c r="Y39" s="3"/>
      <c r="Z39" s="3"/>
      <c r="AA39" s="3"/>
      <c r="AB39" s="3"/>
      <c r="AC39" s="3"/>
      <c r="AD39" s="3"/>
      <c r="AE39" s="3"/>
      <c r="AF39" s="73" t="str">
        <f t="shared" ca="1" si="12"/>
        <v/>
      </c>
      <c r="AG39" s="74" t="str">
        <f t="shared" ca="1" si="13"/>
        <v/>
      </c>
      <c r="AH39" s="73" t="str">
        <f t="shared" ca="1" si="3"/>
        <v/>
      </c>
      <c r="AI39" s="74" t="str">
        <f t="shared" ca="1" si="4"/>
        <v/>
      </c>
      <c r="AJ39" s="73" t="str">
        <f t="shared" ca="1" si="9"/>
        <v/>
      </c>
      <c r="AK39" s="74" t="str">
        <f t="shared" ca="1" si="14"/>
        <v/>
      </c>
      <c r="AL39" s="73" t="str">
        <f t="shared" ca="1" si="10"/>
        <v/>
      </c>
      <c r="AM39" s="74" t="str">
        <f t="shared" ca="1" si="11"/>
        <v/>
      </c>
    </row>
    <row r="40" spans="1:39" ht="15.75" x14ac:dyDescent="0.25">
      <c r="A40" s="1261" t="s">
        <v>513</v>
      </c>
      <c r="B40" s="1262"/>
      <c r="C40" s="1262"/>
      <c r="D40" s="1263"/>
      <c r="E40" s="1289">
        <v>0.13250000000000001</v>
      </c>
      <c r="F40" s="1290"/>
      <c r="G40" s="1290"/>
      <c r="H40" s="1290"/>
      <c r="I40" s="1290"/>
      <c r="J40" s="1290"/>
      <c r="K40" s="1290"/>
      <c r="L40" s="1291"/>
      <c r="M40" s="3"/>
      <c r="N40" s="3"/>
      <c r="P40" s="3"/>
      <c r="Q40" s="3"/>
      <c r="R40" s="3"/>
      <c r="S40" s="83"/>
      <c r="T40" s="83"/>
      <c r="U40" s="83"/>
      <c r="V40" s="83"/>
      <c r="W40" s="84"/>
      <c r="X40" s="3"/>
      <c r="Y40" s="3"/>
      <c r="Z40" s="3"/>
      <c r="AA40" s="3"/>
      <c r="AB40" s="3"/>
      <c r="AC40" s="3"/>
      <c r="AD40" s="3"/>
      <c r="AE40" s="3"/>
      <c r="AF40" s="73" t="str">
        <f t="shared" ca="1" si="12"/>
        <v/>
      </c>
      <c r="AG40" s="74" t="str">
        <f t="shared" ca="1" si="13"/>
        <v/>
      </c>
      <c r="AH40" s="73" t="str">
        <f t="shared" ca="1" si="3"/>
        <v/>
      </c>
      <c r="AI40" s="74" t="str">
        <f t="shared" ca="1" si="4"/>
        <v/>
      </c>
      <c r="AJ40" s="73" t="str">
        <f t="shared" ca="1" si="9"/>
        <v/>
      </c>
      <c r="AK40" s="74" t="str">
        <f t="shared" ca="1" si="14"/>
        <v/>
      </c>
      <c r="AL40" s="73" t="str">
        <f t="shared" ca="1" si="10"/>
        <v/>
      </c>
      <c r="AM40" s="74" t="str">
        <f t="shared" ca="1" si="11"/>
        <v/>
      </c>
    </row>
    <row r="41" spans="1:39" ht="15.75" x14ac:dyDescent="0.25">
      <c r="A41" s="1261" t="s">
        <v>707</v>
      </c>
      <c r="B41" s="1262"/>
      <c r="C41" s="1262"/>
      <c r="D41" s="1263"/>
      <c r="E41" s="1272">
        <f>IFERROR((B34+C34)/D34,0)</f>
        <v>0</v>
      </c>
      <c r="F41" s="1273"/>
      <c r="G41" s="1273"/>
      <c r="H41" s="1273"/>
      <c r="I41" s="1273"/>
      <c r="J41" s="1273"/>
      <c r="K41" s="1273"/>
      <c r="L41" s="1274"/>
      <c r="M41" s="3"/>
      <c r="N41" s="3"/>
      <c r="P41" s="3"/>
      <c r="Q41" s="3"/>
      <c r="R41" s="3"/>
      <c r="S41" s="83"/>
      <c r="T41" s="83"/>
      <c r="U41" s="83"/>
      <c r="V41" s="83"/>
      <c r="W41" s="84"/>
      <c r="X41" s="3"/>
      <c r="Y41" s="3"/>
      <c r="Z41" s="3"/>
      <c r="AA41" s="3"/>
      <c r="AB41" s="3"/>
      <c r="AC41" s="3"/>
      <c r="AD41" s="3"/>
      <c r="AE41" s="3"/>
      <c r="AF41" s="73" t="str">
        <f t="shared" ca="1" si="12"/>
        <v/>
      </c>
      <c r="AG41" s="74" t="str">
        <f t="shared" ca="1" si="13"/>
        <v/>
      </c>
      <c r="AH41" s="73" t="str">
        <f t="shared" ca="1" si="3"/>
        <v/>
      </c>
      <c r="AI41" s="74" t="str">
        <f t="shared" ca="1" si="4"/>
        <v/>
      </c>
      <c r="AJ41" s="73" t="str">
        <f t="shared" ca="1" si="9"/>
        <v/>
      </c>
      <c r="AK41" s="74" t="str">
        <f t="shared" ca="1" si="14"/>
        <v/>
      </c>
      <c r="AL41" s="73" t="str">
        <f t="shared" ca="1" si="10"/>
        <v/>
      </c>
      <c r="AM41" s="74" t="str">
        <f t="shared" ca="1" si="11"/>
        <v/>
      </c>
    </row>
    <row r="42" spans="1:39" ht="15.75" x14ac:dyDescent="0.25">
      <c r="A42" s="1249" t="s">
        <v>514</v>
      </c>
      <c r="B42" s="1250"/>
      <c r="C42" s="1250"/>
      <c r="D42" s="1251"/>
      <c r="E42" s="1269">
        <f>IFERROR(T22/-G21,0)</f>
        <v>0</v>
      </c>
      <c r="F42" s="1270"/>
      <c r="G42" s="1270"/>
      <c r="H42" s="1270"/>
      <c r="I42" s="1270"/>
      <c r="J42" s="1270"/>
      <c r="K42" s="1270"/>
      <c r="L42" s="1271"/>
      <c r="M42" s="3"/>
      <c r="N42" s="3"/>
      <c r="P42" s="3"/>
      <c r="Q42" s="3"/>
      <c r="R42" s="3"/>
      <c r="S42" s="83"/>
      <c r="T42" s="83"/>
      <c r="U42" s="83"/>
      <c r="V42" s="83"/>
      <c r="W42" s="84"/>
      <c r="X42" s="3"/>
      <c r="Y42" s="3"/>
      <c r="Z42" s="3"/>
      <c r="AA42" s="3"/>
      <c r="AB42" s="3"/>
      <c r="AC42" s="3"/>
      <c r="AD42" s="3"/>
      <c r="AE42" s="3"/>
      <c r="AF42" s="73" t="str">
        <f t="shared" ca="1" si="12"/>
        <v/>
      </c>
      <c r="AG42" s="74" t="str">
        <f t="shared" ca="1" si="13"/>
        <v/>
      </c>
      <c r="AH42" s="73" t="str">
        <f t="shared" ca="1" si="3"/>
        <v/>
      </c>
      <c r="AI42" s="74" t="str">
        <f t="shared" ca="1" si="4"/>
        <v/>
      </c>
      <c r="AJ42" s="73" t="str">
        <f t="shared" ca="1" si="9"/>
        <v/>
      </c>
      <c r="AK42" s="74" t="str">
        <f t="shared" ca="1" si="14"/>
        <v/>
      </c>
      <c r="AL42" s="73" t="str">
        <f t="shared" ca="1" si="10"/>
        <v/>
      </c>
      <c r="AM42" s="74" t="str">
        <f t="shared" ca="1" si="11"/>
        <v/>
      </c>
    </row>
    <row r="43" spans="1:39" ht="15.75" customHeight="1" x14ac:dyDescent="0.25">
      <c r="A43" s="13"/>
      <c r="B43" s="13"/>
      <c r="C43" s="13"/>
      <c r="D43" s="13"/>
      <c r="E43" s="97"/>
      <c r="F43" s="97"/>
      <c r="G43" s="97"/>
      <c r="H43" s="97"/>
      <c r="I43" s="97"/>
      <c r="J43" s="97"/>
      <c r="K43" s="97"/>
      <c r="L43" s="97"/>
      <c r="M43" s="3"/>
      <c r="N43" s="3"/>
      <c r="P43" s="3"/>
      <c r="Q43" s="3"/>
      <c r="R43" s="3"/>
      <c r="S43" s="83"/>
      <c r="T43" s="83"/>
      <c r="U43" s="83"/>
      <c r="V43" s="83"/>
      <c r="W43" s="84"/>
      <c r="X43" s="3"/>
      <c r="Y43" s="3"/>
      <c r="Z43" s="3"/>
      <c r="AA43" s="3"/>
      <c r="AB43" s="3"/>
      <c r="AC43" s="3"/>
      <c r="AD43" s="3"/>
      <c r="AE43" s="3"/>
      <c r="AF43" s="73" t="str">
        <f t="shared" ca="1" si="12"/>
        <v/>
      </c>
      <c r="AG43" s="74" t="str">
        <f t="shared" ca="1" si="13"/>
        <v/>
      </c>
      <c r="AH43" s="73" t="str">
        <f t="shared" ca="1" si="3"/>
        <v/>
      </c>
      <c r="AI43" s="74" t="str">
        <f t="shared" ca="1" si="4"/>
        <v/>
      </c>
      <c r="AJ43" s="73" t="str">
        <f t="shared" ca="1" si="9"/>
        <v/>
      </c>
      <c r="AK43" s="74" t="str">
        <f t="shared" ca="1" si="14"/>
        <v/>
      </c>
      <c r="AL43" s="73" t="str">
        <f t="shared" ca="1" si="10"/>
        <v/>
      </c>
      <c r="AM43" s="74" t="str">
        <f t="shared" ca="1" si="11"/>
        <v/>
      </c>
    </row>
    <row r="44" spans="1:39" ht="15.75" x14ac:dyDescent="0.25">
      <c r="B44" s="13"/>
      <c r="C44" s="13"/>
      <c r="D44" s="1288" t="s">
        <v>701</v>
      </c>
      <c r="E44" s="1288"/>
      <c r="F44" s="1288"/>
      <c r="G44" s="1288"/>
      <c r="H44" s="1288"/>
      <c r="I44" s="1288"/>
      <c r="J44" s="93"/>
      <c r="K44" s="379"/>
      <c r="L44" s="379"/>
      <c r="M44" s="3"/>
      <c r="N44" s="3"/>
      <c r="AJ44" s="73" t="str">
        <f t="shared" ca="1" si="9"/>
        <v/>
      </c>
    </row>
    <row r="45" spans="1:39" ht="15.75" x14ac:dyDescent="0.25">
      <c r="B45" s="383"/>
      <c r="C45" s="383"/>
      <c r="D45" s="1211" t="s">
        <v>706</v>
      </c>
      <c r="E45" s="1211"/>
      <c r="F45" s="571" t="s">
        <v>517</v>
      </c>
      <c r="G45" s="571" t="s">
        <v>518</v>
      </c>
      <c r="H45" s="571" t="s">
        <v>519</v>
      </c>
      <c r="I45" s="571" t="s">
        <v>520</v>
      </c>
      <c r="J45" s="388"/>
      <c r="K45" s="388"/>
      <c r="L45" s="388"/>
      <c r="M45" s="3"/>
      <c r="N45" s="3"/>
      <c r="AJ45" s="73" t="str">
        <f t="shared" ca="1" si="9"/>
        <v/>
      </c>
    </row>
    <row r="46" spans="1:39" ht="15.75" x14ac:dyDescent="0.25">
      <c r="B46" s="383"/>
      <c r="C46" s="383"/>
      <c r="D46" s="1286" t="s">
        <v>703</v>
      </c>
      <c r="E46" s="1287"/>
      <c r="F46" s="316"/>
      <c r="G46" s="316"/>
      <c r="H46" s="316"/>
      <c r="I46" s="316"/>
      <c r="J46" s="388"/>
      <c r="K46" s="388"/>
      <c r="L46" s="388"/>
      <c r="M46" s="3"/>
      <c r="N46" s="3"/>
      <c r="AJ46" s="73" t="str">
        <f t="shared" ca="1" si="9"/>
        <v/>
      </c>
    </row>
    <row r="47" spans="1:39" ht="15.75" x14ac:dyDescent="0.25">
      <c r="B47" s="383"/>
      <c r="C47" s="383"/>
      <c r="D47" s="1284" t="s">
        <v>704</v>
      </c>
      <c r="E47" s="1285"/>
      <c r="F47" s="322"/>
      <c r="G47" s="322"/>
      <c r="H47" s="322"/>
      <c r="I47" s="322"/>
      <c r="J47" s="388"/>
      <c r="K47" s="388"/>
      <c r="L47" s="388"/>
      <c r="M47" s="3"/>
      <c r="N47" s="3"/>
      <c r="AJ47" s="73" t="str">
        <f t="shared" ca="1" si="9"/>
        <v/>
      </c>
    </row>
    <row r="48" spans="1:39" ht="15.75" x14ac:dyDescent="0.25">
      <c r="B48" s="383"/>
      <c r="C48" s="383"/>
      <c r="D48" s="1282" t="s">
        <v>705</v>
      </c>
      <c r="E48" s="1283"/>
      <c r="F48" s="724"/>
      <c r="G48" s="724"/>
      <c r="H48" s="724"/>
      <c r="I48" s="724"/>
      <c r="J48" s="388"/>
      <c r="K48" s="388"/>
      <c r="L48" s="388"/>
      <c r="M48" s="3"/>
      <c r="N48" s="3"/>
      <c r="AJ48" s="73" t="str">
        <f t="shared" ca="1" si="9"/>
        <v/>
      </c>
    </row>
    <row r="49" spans="1:39" ht="15.75" x14ac:dyDescent="0.25">
      <c r="B49" s="383"/>
      <c r="C49" s="383"/>
      <c r="D49" s="401"/>
      <c r="E49" s="401"/>
      <c r="F49" s="414"/>
      <c r="G49" s="414"/>
      <c r="H49" s="414"/>
      <c r="I49" s="414"/>
      <c r="J49" s="388"/>
      <c r="K49" s="388"/>
      <c r="L49" s="388"/>
      <c r="M49" s="3"/>
      <c r="N49" s="3"/>
      <c r="AJ49" s="73" t="str">
        <f t="shared" ca="1" si="9"/>
        <v/>
      </c>
    </row>
    <row r="50" spans="1:39" ht="15.75" x14ac:dyDescent="0.25">
      <c r="A50" s="626" t="s">
        <v>517</v>
      </c>
      <c r="B50" s="626"/>
      <c r="C50" s="626"/>
      <c r="D50" s="626"/>
      <c r="E50" s="626"/>
      <c r="F50" s="626"/>
      <c r="G50" s="626"/>
      <c r="H50" s="626"/>
      <c r="I50" s="626"/>
      <c r="J50" s="626"/>
      <c r="K50" s="626"/>
      <c r="L50" s="626"/>
      <c r="M50" s="3"/>
      <c r="N50" s="3"/>
      <c r="P50" s="3"/>
      <c r="Q50" s="3"/>
      <c r="R50" s="3"/>
      <c r="S50" s="3"/>
      <c r="T50" s="3"/>
      <c r="U50" s="3"/>
      <c r="V50" s="3"/>
      <c r="W50" s="3"/>
      <c r="X50" s="3"/>
      <c r="Y50" s="3"/>
      <c r="Z50" s="3"/>
      <c r="AA50" s="3"/>
      <c r="AB50" s="3"/>
      <c r="AC50" s="3"/>
      <c r="AD50" s="3"/>
      <c r="AE50" s="3"/>
      <c r="AF50" s="73" t="str">
        <f t="shared" ref="AF50" ca="1" si="30">IF(OR(AF49="",AF49&gt;=$S$11),"",IF($S$10="mensal",EOMONTH(AF49,1),IF($S$10="bimestral",EOMONTH(AF49,2),IF($S$10="trimestral",EOMONTH(AF49,3),IF($S$10="quadrimestral",EOMONTH(AF49,4),IF($S$10="semestral",EOMONTH(AF49,6),IF($S$10="anual",EOMONTH(AF49,12),"")))))))</f>
        <v/>
      </c>
      <c r="AG50" s="74" t="str">
        <f t="shared" ref="AG50:AG74" ca="1" si="31">IF(AF50="","",$S$16)</f>
        <v/>
      </c>
      <c r="AH50" s="73" t="str">
        <f t="shared" ref="AH50" ca="1" si="32">IF(OR(AH49="",AH49&gt;=$T$11),"",IF($T$10="mensal",EOMONTH(AH49,1),IF($T$10="bimestral",EOMONTH(AH49,2),IF($T$10="trimestral",EOMONTH(AH49,3),IF($T$10="quadrimestral",EOMONTH(AH49,4),IF($T$10="semestral",EOMONTH(AH49,6),IF($T$10="anual",EOMONTH(AH49,12),"")))))))</f>
        <v/>
      </c>
      <c r="AI50" s="74" t="str">
        <f t="shared" ref="AI50:AI74" ca="1" si="33">IF(AH50="","",$T$16)</f>
        <v/>
      </c>
      <c r="AJ50" s="73" t="str">
        <f t="shared" ca="1" si="9"/>
        <v/>
      </c>
      <c r="AK50" s="74" t="str">
        <f t="shared" ref="AK50:AK74" ca="1" si="34">IF(AJ50="","",$T$16)</f>
        <v/>
      </c>
      <c r="AL50" s="73" t="str">
        <f t="shared" ref="AL50" ca="1" si="35">IF(OR(AL49="",AL49&gt;=$V$11),"",IF($V$10="mensal",EOMONTH(AL49,1),IF($V$10="bimestral",EOMONTH(AL49,2),IF($V$10="trimestral",EOMONTH(AL49,3),IF($V$10="quadrimestral",EOMONTH(AL49,4),IF($V$10="semestral",EOMONTH(AL49,6),IF($V$10="anual",EOMONTH(AL49,12),"")))))))</f>
        <v/>
      </c>
      <c r="AM50" s="74" t="str">
        <f t="shared" ref="AM50:AM74" ca="1" si="36">IF(AL50="","",$V$16)</f>
        <v/>
      </c>
    </row>
    <row r="51" spans="1:39" ht="15.75" customHeight="1" x14ac:dyDescent="0.25">
      <c r="A51" s="1215" t="s">
        <v>343</v>
      </c>
      <c r="B51" s="1254" t="s">
        <v>696</v>
      </c>
      <c r="C51" s="1265" t="s">
        <v>697</v>
      </c>
      <c r="D51" s="1254" t="s">
        <v>702</v>
      </c>
      <c r="E51" s="1254" t="s">
        <v>698</v>
      </c>
      <c r="F51" s="1254" t="s">
        <v>493</v>
      </c>
      <c r="G51" s="1254" t="s">
        <v>699</v>
      </c>
      <c r="H51" s="1254" t="s">
        <v>896</v>
      </c>
      <c r="I51" s="1267" t="s">
        <v>468</v>
      </c>
      <c r="J51" s="1212" t="s">
        <v>494</v>
      </c>
      <c r="K51" s="1213"/>
      <c r="L51" s="1253" t="s">
        <v>495</v>
      </c>
      <c r="M51" s="3"/>
      <c r="N51" s="433" t="s">
        <v>496</v>
      </c>
      <c r="O51" s="433"/>
      <c r="P51" s="433"/>
      <c r="Q51" s="432"/>
      <c r="R51" s="432"/>
      <c r="S51" s="3"/>
      <c r="T51" s="3"/>
      <c r="U51" s="3"/>
      <c r="V51" s="3"/>
      <c r="W51" s="3"/>
      <c r="X51" s="3"/>
      <c r="Z51" s="3"/>
      <c r="AA51" s="3"/>
      <c r="AB51" s="3"/>
      <c r="AC51" s="3"/>
      <c r="AD51" s="3"/>
      <c r="AE51" s="3"/>
      <c r="AF51" s="73" t="str">
        <f t="shared" ref="AF51" ca="1" si="37">IF(OR(AF50="",AF50&gt;=$S$11),"",IF($S$10="mensal",EOMONTH(AF50,1),IF($S$10="bimestral",EOMONTH(AF50,2),IF($S$10="trimestral",EOMONTH(AF50,3),IF($S$10="quadrimestral",EOMONTH(AF50,4),IF($S$10="semestral",EOMONTH(AF50,6),IF($S$10="anual",EOMONTH(AF50,12),"")))))))</f>
        <v/>
      </c>
      <c r="AG51" s="74" t="str">
        <f t="shared" ca="1" si="31"/>
        <v/>
      </c>
      <c r="AH51" s="73" t="str">
        <f t="shared" ref="AH51" ca="1" si="38">IF(OR(AH50="",AH50&gt;=$T$11),"",IF($T$10="mensal",EOMONTH(AH50,1),IF($T$10="bimestral",EOMONTH(AH50,2),IF($T$10="trimestral",EOMONTH(AH50,3),IF($T$10="quadrimestral",EOMONTH(AH50,4),IF($T$10="semestral",EOMONTH(AH50,6),IF($T$10="anual",EOMONTH(AH50,12),"")))))))</f>
        <v/>
      </c>
      <c r="AI51" s="74" t="str">
        <f t="shared" ca="1" si="33"/>
        <v/>
      </c>
      <c r="AJ51" s="73" t="str">
        <f t="shared" ca="1" si="9"/>
        <v/>
      </c>
      <c r="AK51" s="74" t="str">
        <f t="shared" ca="1" si="34"/>
        <v/>
      </c>
      <c r="AL51" s="73" t="str">
        <f t="shared" ref="AL51" ca="1" si="39">IF(OR(AL50="",AL50&gt;=$V$11),"",IF($V$10="mensal",EOMONTH(AL50,1),IF($V$10="bimestral",EOMONTH(AL50,2),IF($V$10="trimestral",EOMONTH(AL50,3),IF($V$10="quadrimestral",EOMONTH(AL50,4),IF($V$10="semestral",EOMONTH(AL50,6),IF($V$10="anual",EOMONTH(AL50,12),"")))))))</f>
        <v/>
      </c>
      <c r="AM51" s="74" t="str">
        <f t="shared" ca="1" si="36"/>
        <v/>
      </c>
    </row>
    <row r="52" spans="1:39" ht="15.75" x14ac:dyDescent="0.25">
      <c r="A52" s="1217"/>
      <c r="B52" s="1264"/>
      <c r="C52" s="1266"/>
      <c r="D52" s="1264"/>
      <c r="E52" s="1264"/>
      <c r="F52" s="1264"/>
      <c r="G52" s="1264"/>
      <c r="H52" s="1264"/>
      <c r="I52" s="1268"/>
      <c r="J52" s="405" t="s">
        <v>497</v>
      </c>
      <c r="K52" s="405" t="s">
        <v>498</v>
      </c>
      <c r="L52" s="1254"/>
      <c r="M52" s="3"/>
      <c r="N52" s="434"/>
      <c r="O52" s="434"/>
      <c r="P52" s="434"/>
      <c r="Q52" s="3"/>
      <c r="R52" s="3"/>
      <c r="S52" s="3"/>
      <c r="T52" s="3"/>
      <c r="U52" s="3"/>
      <c r="V52" s="3"/>
      <c r="W52" s="433" t="s">
        <v>496</v>
      </c>
      <c r="X52" s="433"/>
      <c r="Z52" s="3"/>
      <c r="AA52" s="3"/>
      <c r="AB52" s="3"/>
      <c r="AC52" s="3"/>
      <c r="AD52" s="3"/>
      <c r="AE52" s="3"/>
      <c r="AF52" s="73" t="str">
        <f t="shared" ref="AF52" ca="1" si="40">IF(OR(AF51="",AF51&gt;=$S$11),"",IF($S$10="mensal",EOMONTH(AF51,1),IF($S$10="bimestral",EOMONTH(AF51,2),IF($S$10="trimestral",EOMONTH(AF51,3),IF($S$10="quadrimestral",EOMONTH(AF51,4),IF($S$10="semestral",EOMONTH(AF51,6),IF($S$10="anual",EOMONTH(AF51,12),"")))))))</f>
        <v/>
      </c>
      <c r="AG52" s="74" t="str">
        <f t="shared" ca="1" si="31"/>
        <v/>
      </c>
      <c r="AH52" s="73" t="str">
        <f t="shared" ref="AH52" ca="1" si="41">IF(OR(AH51="",AH51&gt;=$T$11),"",IF($T$10="mensal",EOMONTH(AH51,1),IF($T$10="bimestral",EOMONTH(AH51,2),IF($T$10="trimestral",EOMONTH(AH51,3),IF($T$10="quadrimestral",EOMONTH(AH51,4),IF($T$10="semestral",EOMONTH(AH51,6),IF($T$10="anual",EOMONTH(AH51,12),"")))))))</f>
        <v/>
      </c>
      <c r="AI52" s="74" t="str">
        <f t="shared" ca="1" si="33"/>
        <v/>
      </c>
      <c r="AJ52" s="73" t="str">
        <f t="shared" ca="1" si="9"/>
        <v/>
      </c>
      <c r="AK52" s="74" t="str">
        <f t="shared" ca="1" si="34"/>
        <v/>
      </c>
      <c r="AL52" s="73" t="str">
        <f t="shared" ref="AL52" ca="1" si="42">IF(OR(AL51="",AL51&gt;=$V$11),"",IF($V$10="mensal",EOMONTH(AL51,1),IF($V$10="bimestral",EOMONTH(AL51,2),IF($V$10="trimestral",EOMONTH(AL51,3),IF($V$10="quadrimestral",EOMONTH(AL51,4),IF($V$10="semestral",EOMONTH(AL51,6),IF($V$10="anual",EOMONTH(AL51,12),"")))))))</f>
        <v/>
      </c>
      <c r="AM52" s="74" t="str">
        <f t="shared" ca="1" si="36"/>
        <v/>
      </c>
    </row>
    <row r="53" spans="1:39" ht="15.75" x14ac:dyDescent="0.25">
      <c r="A53" s="386">
        <v>0</v>
      </c>
      <c r="B53" s="60">
        <v>0</v>
      </c>
      <c r="C53" s="87">
        <v>0</v>
      </c>
      <c r="D53" s="60">
        <v>0</v>
      </c>
      <c r="E53" s="231">
        <f>B53+C53-D53</f>
        <v>0</v>
      </c>
      <c r="F53" s="60">
        <f>O4</f>
        <v>0</v>
      </c>
      <c r="G53" s="87">
        <f>E53-F53</f>
        <v>0</v>
      </c>
      <c r="H53" s="60">
        <v>0</v>
      </c>
      <c r="I53" s="231">
        <v>0</v>
      </c>
      <c r="J53" s="232">
        <f>IF(B53="","",G53-H53-I53)</f>
        <v>0</v>
      </c>
      <c r="K53" s="426">
        <f>J53</f>
        <v>0</v>
      </c>
      <c r="L53" s="16">
        <f>IFERROR(J53/B53+C53,0)</f>
        <v>0</v>
      </c>
      <c r="M53" s="3"/>
      <c r="N53" s="435" t="s">
        <v>708</v>
      </c>
      <c r="O53" s="436" t="s">
        <v>709</v>
      </c>
      <c r="P53" s="436" t="s">
        <v>710</v>
      </c>
      <c r="Q53" s="80"/>
      <c r="R53" s="80"/>
      <c r="S53" s="3"/>
      <c r="T53" s="71" t="s">
        <v>499</v>
      </c>
      <c r="U53" s="654"/>
      <c r="V53" s="3"/>
      <c r="W53" s="434"/>
      <c r="X53" s="434"/>
      <c r="Z53" s="3"/>
      <c r="AA53" s="3"/>
      <c r="AB53" s="3"/>
      <c r="AC53" s="3"/>
      <c r="AD53" s="3"/>
      <c r="AE53" s="3"/>
      <c r="AF53" s="73" t="str">
        <f t="shared" ref="AF53" ca="1" si="43">IF(OR(AF52="",AF52&gt;=$S$11),"",IF($S$10="mensal",EOMONTH(AF52,1),IF($S$10="bimestral",EOMONTH(AF52,2),IF($S$10="trimestral",EOMONTH(AF52,3),IF($S$10="quadrimestral",EOMONTH(AF52,4),IF($S$10="semestral",EOMONTH(AF52,6),IF($S$10="anual",EOMONTH(AF52,12),"")))))))</f>
        <v/>
      </c>
      <c r="AG53" s="74" t="str">
        <f t="shared" ca="1" si="31"/>
        <v/>
      </c>
      <c r="AH53" s="73" t="str">
        <f t="shared" ref="AH53" ca="1" si="44">IF(OR(AH52="",AH52&gt;=$T$11),"",IF($T$10="mensal",EOMONTH(AH52,1),IF($T$10="bimestral",EOMONTH(AH52,2),IF($T$10="trimestral",EOMONTH(AH52,3),IF($T$10="quadrimestral",EOMONTH(AH52,4),IF($T$10="semestral",EOMONTH(AH52,6),IF($T$10="anual",EOMONTH(AH52,12),"")))))))</f>
        <v/>
      </c>
      <c r="AI53" s="74" t="str">
        <f t="shared" ca="1" si="33"/>
        <v/>
      </c>
      <c r="AJ53" s="73" t="str">
        <f t="shared" ca="1" si="9"/>
        <v/>
      </c>
      <c r="AK53" s="74" t="str">
        <f t="shared" ca="1" si="34"/>
        <v/>
      </c>
      <c r="AL53" s="73" t="str">
        <f t="shared" ref="AL53" ca="1" si="45">IF(OR(AL52="",AL52&gt;=$V$11),"",IF($V$10="mensal",EOMONTH(AL52,1),IF($V$10="bimestral",EOMONTH(AL52,2),IF($V$10="trimestral",EOMONTH(AL52,3),IF($V$10="quadrimestral",EOMONTH(AL52,4),IF($V$10="semestral",EOMONTH(AL52,6),IF($V$10="anual",EOMONTH(AL52,12),"")))))))</f>
        <v/>
      </c>
      <c r="AM53" s="74" t="str">
        <f t="shared" ca="1" si="36"/>
        <v/>
      </c>
    </row>
    <row r="54" spans="1:39" ht="15.75" x14ac:dyDescent="0.25">
      <c r="A54" s="17" t="str">
        <f>IF(A53&lt;ROUNDUP($O$12/12,0),A53+1,"")</f>
        <v/>
      </c>
      <c r="B54" s="61" t="str">
        <f>IF(A54="","",B22*((F46/100)+1))</f>
        <v/>
      </c>
      <c r="C54" s="88" t="str">
        <f>IF(A54="","",C22*(($F$47/100)+1))</f>
        <v/>
      </c>
      <c r="D54" s="61" t="str">
        <f t="shared" ref="D54:D65" si="46">IF(A54="","",D22*(($F$48/100)+1))</f>
        <v/>
      </c>
      <c r="E54" s="232" t="str">
        <f>IF(A54="","",B54+C54-D54)</f>
        <v/>
      </c>
      <c r="F54" s="18"/>
      <c r="G54" s="88" t="str">
        <f t="shared" ref="G54:G65" si="47">IF(A54="","",E54-F54)</f>
        <v/>
      </c>
      <c r="H54" s="61" t="str">
        <f t="shared" ref="H54:H65" si="48">IF(A54="","",H22)</f>
        <v/>
      </c>
      <c r="I54" s="232" t="str">
        <f>IF(A54="","",$AD$5)</f>
        <v/>
      </c>
      <c r="J54" s="232" t="str">
        <f>IF(B54="","",G54-H54-I54)</f>
        <v/>
      </c>
      <c r="K54" s="64" t="str">
        <f>IF(A54="","",J54)</f>
        <v/>
      </c>
      <c r="L54" s="19" t="str">
        <f>IFERROR(IF(A54="","",(J54/(B54+C54))),"")</f>
        <v/>
      </c>
      <c r="M54" s="20"/>
      <c r="N54" s="437">
        <v>0</v>
      </c>
      <c r="O54" s="438">
        <f>G53</f>
        <v>0</v>
      </c>
      <c r="P54" s="439">
        <f>O54</f>
        <v>0</v>
      </c>
      <c r="Q54" s="81"/>
      <c r="R54" s="82"/>
      <c r="S54" s="3"/>
      <c r="T54" s="442">
        <f>NPV(E72,G54:G65)</f>
        <v>0</v>
      </c>
      <c r="U54" s="655"/>
      <c r="V54" s="3"/>
      <c r="W54" s="443" t="s">
        <v>500</v>
      </c>
      <c r="X54" s="443">
        <f>MATCH(0,P54:P66,1)+1</f>
        <v>2</v>
      </c>
      <c r="Z54" s="3"/>
      <c r="AA54" s="3"/>
      <c r="AB54" s="3"/>
      <c r="AC54" s="3"/>
      <c r="AD54" s="3"/>
      <c r="AE54" s="3"/>
      <c r="AF54" s="73" t="str">
        <f t="shared" ref="AF54" ca="1" si="49">IF(OR(AF53="",AF53&gt;=$S$11),"",IF($S$10="mensal",EOMONTH(AF53,1),IF($S$10="bimestral",EOMONTH(AF53,2),IF($S$10="trimestral",EOMONTH(AF53,3),IF($S$10="quadrimestral",EOMONTH(AF53,4),IF($S$10="semestral",EOMONTH(AF53,6),IF($S$10="anual",EOMONTH(AF53,12),"")))))))</f>
        <v/>
      </c>
      <c r="AG54" s="74" t="str">
        <f t="shared" ca="1" si="31"/>
        <v/>
      </c>
      <c r="AH54" s="73" t="str">
        <f t="shared" ref="AH54" ca="1" si="50">IF(OR(AH53="",AH53&gt;=$T$11),"",IF($T$10="mensal",EOMONTH(AH53,1),IF($T$10="bimestral",EOMONTH(AH53,2),IF($T$10="trimestral",EOMONTH(AH53,3),IF($T$10="quadrimestral",EOMONTH(AH53,4),IF($T$10="semestral",EOMONTH(AH53,6),IF($T$10="anual",EOMONTH(AH53,12),"")))))))</f>
        <v/>
      </c>
      <c r="AI54" s="74" t="str">
        <f t="shared" ca="1" si="33"/>
        <v/>
      </c>
      <c r="AJ54" s="73" t="str">
        <f t="shared" ca="1" si="9"/>
        <v/>
      </c>
      <c r="AK54" s="74" t="str">
        <f t="shared" ca="1" si="34"/>
        <v/>
      </c>
      <c r="AL54" s="73" t="str">
        <f t="shared" ref="AL54" ca="1" si="51">IF(OR(AL53="",AL53&gt;=$V$11),"",IF($V$10="mensal",EOMONTH(AL53,1),IF($V$10="bimestral",EOMONTH(AL53,2),IF($V$10="trimestral",EOMONTH(AL53,3),IF($V$10="quadrimestral",EOMONTH(AL53,4),IF($V$10="semestral",EOMONTH(AL53,6),IF($V$10="anual",EOMONTH(AL53,12),"")))))))</f>
        <v/>
      </c>
      <c r="AM54" s="74" t="str">
        <f t="shared" ca="1" si="36"/>
        <v/>
      </c>
    </row>
    <row r="55" spans="1:39" ht="15.75" x14ac:dyDescent="0.25">
      <c r="A55" s="17" t="str">
        <f t="shared" ref="A55:A65" si="52">IF(A54&lt;ROUNDUP($O$12/12,0),A54+1,"")</f>
        <v/>
      </c>
      <c r="B55" s="61" t="str">
        <f t="shared" ref="B55:B65" si="53">IF(A55="","",B23*(($F$46/100)+1))</f>
        <v/>
      </c>
      <c r="C55" s="88" t="str">
        <f t="shared" ref="C55:C65" si="54">IF(A55="","",C23*(($F$47/100)+1))</f>
        <v/>
      </c>
      <c r="D55" s="61" t="str">
        <f t="shared" si="46"/>
        <v/>
      </c>
      <c r="E55" s="232" t="str">
        <f>IF(A55="","",B55+C55-D55)</f>
        <v/>
      </c>
      <c r="F55" s="18"/>
      <c r="G55" s="88" t="str">
        <f t="shared" si="47"/>
        <v/>
      </c>
      <c r="H55" s="61" t="str">
        <f t="shared" si="48"/>
        <v/>
      </c>
      <c r="I55" s="232" t="str">
        <f>IF(A55="","",$AD$6)</f>
        <v/>
      </c>
      <c r="J55" s="232" t="str">
        <f>IF(A55="","",G55-H55-I55)</f>
        <v/>
      </c>
      <c r="K55" s="64" t="str">
        <f t="shared" ref="K55:K65" si="55">IF(A55="","",J55+K54)</f>
        <v/>
      </c>
      <c r="L55" s="19" t="str">
        <f t="shared" ref="L55:L65" si="56">IFERROR(IF(A55="","",(J55/(B55+C55))),"")</f>
        <v/>
      </c>
      <c r="M55" s="20"/>
      <c r="N55" s="437">
        <v>1</v>
      </c>
      <c r="O55" s="438" t="str">
        <f t="shared" ref="O55:O66" si="57">G54</f>
        <v/>
      </c>
      <c r="P55" s="439" t="e">
        <f>O55+P54</f>
        <v>#VALUE!</v>
      </c>
      <c r="Q55" s="81"/>
      <c r="R55" s="82"/>
      <c r="S55" s="3"/>
      <c r="T55" s="3"/>
      <c r="U55" s="3"/>
      <c r="V55" s="3"/>
      <c r="W55" s="443" t="s">
        <v>501</v>
      </c>
      <c r="X55" s="443">
        <f>X54-1</f>
        <v>1</v>
      </c>
      <c r="Z55" s="3"/>
      <c r="AA55" s="3"/>
      <c r="AB55" s="3"/>
      <c r="AC55" s="3"/>
      <c r="AD55" s="3"/>
      <c r="AE55" s="3"/>
      <c r="AF55" s="73" t="str">
        <f t="shared" ref="AF55" ca="1" si="58">IF(OR(AF54="",AF54&gt;=$S$11),"",IF($S$10="mensal",EOMONTH(AF54,1),IF($S$10="bimestral",EOMONTH(AF54,2),IF($S$10="trimestral",EOMONTH(AF54,3),IF($S$10="quadrimestral",EOMONTH(AF54,4),IF($S$10="semestral",EOMONTH(AF54,6),IF($S$10="anual",EOMONTH(AF54,12),"")))))))</f>
        <v/>
      </c>
      <c r="AG55" s="74" t="str">
        <f t="shared" ca="1" si="31"/>
        <v/>
      </c>
      <c r="AH55" s="73" t="str">
        <f t="shared" ref="AH55" ca="1" si="59">IF(OR(AH54="",AH54&gt;=$T$11),"",IF($T$10="mensal",EOMONTH(AH54,1),IF($T$10="bimestral",EOMONTH(AH54,2),IF($T$10="trimestral",EOMONTH(AH54,3),IF($T$10="quadrimestral",EOMONTH(AH54,4),IF($T$10="semestral",EOMONTH(AH54,6),IF($T$10="anual",EOMONTH(AH54,12),"")))))))</f>
        <v/>
      </c>
      <c r="AI55" s="74" t="str">
        <f t="shared" ca="1" si="33"/>
        <v/>
      </c>
      <c r="AJ55" s="73" t="str">
        <f t="shared" ca="1" si="9"/>
        <v/>
      </c>
      <c r="AK55" s="74" t="str">
        <f t="shared" ca="1" si="34"/>
        <v/>
      </c>
      <c r="AL55" s="73" t="str">
        <f t="shared" ref="AL55" ca="1" si="60">IF(OR(AL54="",AL54&gt;=$V$11),"",IF($V$10="mensal",EOMONTH(AL54,1),IF($V$10="bimestral",EOMONTH(AL54,2),IF($V$10="trimestral",EOMONTH(AL54,3),IF($V$10="quadrimestral",EOMONTH(AL54,4),IF($V$10="semestral",EOMONTH(AL54,6),IF($V$10="anual",EOMONTH(AL54,12),"")))))))</f>
        <v/>
      </c>
      <c r="AM55" s="74" t="str">
        <f t="shared" ca="1" si="36"/>
        <v/>
      </c>
    </row>
    <row r="56" spans="1:39" ht="15.75" x14ac:dyDescent="0.25">
      <c r="A56" s="17" t="str">
        <f t="shared" si="52"/>
        <v/>
      </c>
      <c r="B56" s="61" t="str">
        <f t="shared" si="53"/>
        <v/>
      </c>
      <c r="C56" s="88" t="str">
        <f t="shared" si="54"/>
        <v/>
      </c>
      <c r="D56" s="61" t="str">
        <f t="shared" si="46"/>
        <v/>
      </c>
      <c r="E56" s="232" t="str">
        <f t="shared" ref="E56:E65" si="61">IF(A56="","",B56+C56-D56)</f>
        <v/>
      </c>
      <c r="F56" s="18"/>
      <c r="G56" s="88" t="str">
        <f t="shared" si="47"/>
        <v/>
      </c>
      <c r="H56" s="61" t="str">
        <f t="shared" si="48"/>
        <v/>
      </c>
      <c r="I56" s="232" t="str">
        <f>IF(A56="","",$AD$7)</f>
        <v/>
      </c>
      <c r="J56" s="232" t="str">
        <f t="shared" ref="J56:J65" si="62">IF(A56="","",G56-H56-I56)</f>
        <v/>
      </c>
      <c r="K56" s="64" t="str">
        <f t="shared" si="55"/>
        <v/>
      </c>
      <c r="L56" s="19" t="str">
        <f t="shared" si="56"/>
        <v/>
      </c>
      <c r="M56" s="20"/>
      <c r="N56" s="437">
        <v>2</v>
      </c>
      <c r="O56" s="438" t="str">
        <f t="shared" si="57"/>
        <v/>
      </c>
      <c r="P56" s="439" t="e">
        <f>O56+P55</f>
        <v>#VALUE!</v>
      </c>
      <c r="Q56" s="81"/>
      <c r="R56" s="82"/>
      <c r="S56" s="3"/>
      <c r="T56" s="3"/>
      <c r="U56" s="3"/>
      <c r="V56" s="3"/>
      <c r="W56" s="443" t="s">
        <v>502</v>
      </c>
      <c r="X56" s="444" t="str">
        <f>IFERROR(INDEX(O54:O66,X54,1),0)</f>
        <v/>
      </c>
      <c r="Z56" s="3"/>
      <c r="AA56" s="3"/>
      <c r="AB56" s="3"/>
      <c r="AC56" s="3"/>
      <c r="AD56" s="3"/>
      <c r="AE56" s="3"/>
      <c r="AF56" s="73" t="str">
        <f t="shared" ref="AF56" ca="1" si="63">IF(OR(AF55="",AF55&gt;=$S$11),"",IF($S$10="mensal",EOMONTH(AF55,1),IF($S$10="bimestral",EOMONTH(AF55,2),IF($S$10="trimestral",EOMONTH(AF55,3),IF($S$10="quadrimestral",EOMONTH(AF55,4),IF($S$10="semestral",EOMONTH(AF55,6),IF($S$10="anual",EOMONTH(AF55,12),"")))))))</f>
        <v/>
      </c>
      <c r="AG56" s="74" t="str">
        <f t="shared" ca="1" si="31"/>
        <v/>
      </c>
      <c r="AH56" s="73" t="str">
        <f t="shared" ref="AH56" ca="1" si="64">IF(OR(AH55="",AH55&gt;=$T$11),"",IF($T$10="mensal",EOMONTH(AH55,1),IF($T$10="bimestral",EOMONTH(AH55,2),IF($T$10="trimestral",EOMONTH(AH55,3),IF($T$10="quadrimestral",EOMONTH(AH55,4),IF($T$10="semestral",EOMONTH(AH55,6),IF($T$10="anual",EOMONTH(AH55,12),"")))))))</f>
        <v/>
      </c>
      <c r="AI56" s="74" t="str">
        <f t="shared" ca="1" si="33"/>
        <v/>
      </c>
      <c r="AJ56" s="73" t="str">
        <f t="shared" ca="1" si="9"/>
        <v/>
      </c>
      <c r="AK56" s="74" t="str">
        <f t="shared" ca="1" si="34"/>
        <v/>
      </c>
      <c r="AL56" s="73" t="str">
        <f t="shared" ref="AL56" ca="1" si="65">IF(OR(AL55="",AL55&gt;=$V$11),"",IF($V$10="mensal",EOMONTH(AL55,1),IF($V$10="bimestral",EOMONTH(AL55,2),IF($V$10="trimestral",EOMONTH(AL55,3),IF($V$10="quadrimestral",EOMONTH(AL55,4),IF($V$10="semestral",EOMONTH(AL55,6),IF($V$10="anual",EOMONTH(AL55,12),"")))))))</f>
        <v/>
      </c>
      <c r="AM56" s="74" t="str">
        <f t="shared" ca="1" si="36"/>
        <v/>
      </c>
    </row>
    <row r="57" spans="1:39" ht="15.75" x14ac:dyDescent="0.25">
      <c r="A57" s="17" t="str">
        <f t="shared" si="52"/>
        <v/>
      </c>
      <c r="B57" s="61" t="str">
        <f t="shared" si="53"/>
        <v/>
      </c>
      <c r="C57" s="88" t="str">
        <f t="shared" si="54"/>
        <v/>
      </c>
      <c r="D57" s="61" t="str">
        <f t="shared" si="46"/>
        <v/>
      </c>
      <c r="E57" s="232" t="str">
        <f t="shared" si="61"/>
        <v/>
      </c>
      <c r="F57" s="18"/>
      <c r="G57" s="88" t="str">
        <f t="shared" si="47"/>
        <v/>
      </c>
      <c r="H57" s="61" t="str">
        <f t="shared" si="48"/>
        <v/>
      </c>
      <c r="I57" s="232" t="str">
        <f>IF(A57="","",$AD$8)</f>
        <v/>
      </c>
      <c r="J57" s="232" t="str">
        <f t="shared" si="62"/>
        <v/>
      </c>
      <c r="K57" s="64" t="str">
        <f t="shared" si="55"/>
        <v/>
      </c>
      <c r="L57" s="19" t="str">
        <f t="shared" si="56"/>
        <v/>
      </c>
      <c r="M57" s="20"/>
      <c r="N57" s="437">
        <v>3</v>
      </c>
      <c r="O57" s="438" t="str">
        <f t="shared" si="57"/>
        <v/>
      </c>
      <c r="P57" s="439" t="e">
        <f t="shared" ref="P57:P66" si="66">O57+P56</f>
        <v>#VALUE!</v>
      </c>
      <c r="Q57" s="81"/>
      <c r="R57" s="82"/>
      <c r="S57" s="3"/>
      <c r="T57" s="3"/>
      <c r="U57" s="3"/>
      <c r="V57" s="3"/>
      <c r="W57" s="443" t="s">
        <v>503</v>
      </c>
      <c r="X57" s="444">
        <f>INDEX(P54:P66,X55,1)</f>
        <v>0</v>
      </c>
      <c r="Z57" s="3"/>
      <c r="AA57" s="3"/>
      <c r="AB57" s="3"/>
      <c r="AC57" s="3"/>
      <c r="AD57" s="3"/>
      <c r="AE57" s="3"/>
      <c r="AF57" s="73" t="str">
        <f t="shared" ref="AF57" ca="1" si="67">IF(OR(AF56="",AF56&gt;=$S$11),"",IF($S$10="mensal",EOMONTH(AF56,1),IF($S$10="bimestral",EOMONTH(AF56,2),IF($S$10="trimestral",EOMONTH(AF56,3),IF($S$10="quadrimestral",EOMONTH(AF56,4),IF($S$10="semestral",EOMONTH(AF56,6),IF($S$10="anual",EOMONTH(AF56,12),"")))))))</f>
        <v/>
      </c>
      <c r="AG57" s="74" t="str">
        <f t="shared" ca="1" si="31"/>
        <v/>
      </c>
      <c r="AH57" s="73" t="str">
        <f t="shared" ref="AH57" ca="1" si="68">IF(OR(AH56="",AH56&gt;=$T$11),"",IF($T$10="mensal",EOMONTH(AH56,1),IF($T$10="bimestral",EOMONTH(AH56,2),IF($T$10="trimestral",EOMONTH(AH56,3),IF($T$10="quadrimestral",EOMONTH(AH56,4),IF($T$10="semestral",EOMONTH(AH56,6),IF($T$10="anual",EOMONTH(AH56,12),"")))))))</f>
        <v/>
      </c>
      <c r="AI57" s="74" t="str">
        <f t="shared" ca="1" si="33"/>
        <v/>
      </c>
      <c r="AJ57" s="73" t="str">
        <f t="shared" ca="1" si="9"/>
        <v/>
      </c>
      <c r="AK57" s="74" t="str">
        <f t="shared" ca="1" si="34"/>
        <v/>
      </c>
      <c r="AL57" s="73" t="str">
        <f t="shared" ref="AL57" ca="1" si="69">IF(OR(AL56="",AL56&gt;=$V$11),"",IF($V$10="mensal",EOMONTH(AL56,1),IF($V$10="bimestral",EOMONTH(AL56,2),IF($V$10="trimestral",EOMONTH(AL56,3),IF($V$10="quadrimestral",EOMONTH(AL56,4),IF($V$10="semestral",EOMONTH(AL56,6),IF($V$10="anual",EOMONTH(AL56,12),"")))))))</f>
        <v/>
      </c>
      <c r="AM57" s="74" t="str">
        <f t="shared" ca="1" si="36"/>
        <v/>
      </c>
    </row>
    <row r="58" spans="1:39" ht="15.75" x14ac:dyDescent="0.25">
      <c r="A58" s="17" t="str">
        <f>IF(A57&lt;ROUNDUP($O$12/12,0),A57+1,"")</f>
        <v/>
      </c>
      <c r="B58" s="61" t="str">
        <f t="shared" si="53"/>
        <v/>
      </c>
      <c r="C58" s="88" t="str">
        <f t="shared" si="54"/>
        <v/>
      </c>
      <c r="D58" s="61" t="str">
        <f t="shared" si="46"/>
        <v/>
      </c>
      <c r="E58" s="232" t="str">
        <f t="shared" si="61"/>
        <v/>
      </c>
      <c r="F58" s="18"/>
      <c r="G58" s="88" t="str">
        <f t="shared" si="47"/>
        <v/>
      </c>
      <c r="H58" s="61" t="str">
        <f t="shared" si="48"/>
        <v/>
      </c>
      <c r="I58" s="232" t="str">
        <f>IF(A58="","",$AD$9)</f>
        <v/>
      </c>
      <c r="J58" s="232" t="str">
        <f t="shared" si="62"/>
        <v/>
      </c>
      <c r="K58" s="64" t="str">
        <f t="shared" si="55"/>
        <v/>
      </c>
      <c r="L58" s="19" t="str">
        <f t="shared" si="56"/>
        <v/>
      </c>
      <c r="M58" s="20"/>
      <c r="N58" s="437">
        <v>4</v>
      </c>
      <c r="O58" s="438" t="str">
        <f t="shared" si="57"/>
        <v/>
      </c>
      <c r="P58" s="439" t="e">
        <f t="shared" si="66"/>
        <v>#VALUE!</v>
      </c>
      <c r="Q58" s="81"/>
      <c r="R58" s="82"/>
      <c r="S58" s="3"/>
      <c r="T58" s="3"/>
      <c r="U58" s="3"/>
      <c r="V58" s="3"/>
      <c r="W58" s="3"/>
      <c r="X58" s="3"/>
      <c r="Z58" s="3"/>
      <c r="AA58" s="3"/>
      <c r="AB58" s="3"/>
      <c r="AC58" s="3"/>
      <c r="AD58" s="3"/>
      <c r="AE58" s="3"/>
      <c r="AF58" s="73" t="str">
        <f t="shared" ref="AF58" ca="1" si="70">IF(OR(AF57="",AF57&gt;=$S$11),"",IF($S$10="mensal",EOMONTH(AF57,1),IF($S$10="bimestral",EOMONTH(AF57,2),IF($S$10="trimestral",EOMONTH(AF57,3),IF($S$10="quadrimestral",EOMONTH(AF57,4),IF($S$10="semestral",EOMONTH(AF57,6),IF($S$10="anual",EOMONTH(AF57,12),"")))))))</f>
        <v/>
      </c>
      <c r="AG58" s="74" t="str">
        <f t="shared" ca="1" si="31"/>
        <v/>
      </c>
      <c r="AH58" s="73" t="str">
        <f t="shared" ref="AH58" ca="1" si="71">IF(OR(AH57="",AH57&gt;=$T$11),"",IF($T$10="mensal",EOMONTH(AH57,1),IF($T$10="bimestral",EOMONTH(AH57,2),IF($T$10="trimestral",EOMONTH(AH57,3),IF($T$10="quadrimestral",EOMONTH(AH57,4),IF($T$10="semestral",EOMONTH(AH57,6),IF($T$10="anual",EOMONTH(AH57,12),"")))))))</f>
        <v/>
      </c>
      <c r="AI58" s="74" t="str">
        <f t="shared" ca="1" si="33"/>
        <v/>
      </c>
      <c r="AJ58" s="73" t="str">
        <f t="shared" ca="1" si="9"/>
        <v/>
      </c>
      <c r="AK58" s="74" t="str">
        <f t="shared" ca="1" si="34"/>
        <v/>
      </c>
      <c r="AL58" s="73" t="str">
        <f t="shared" ref="AL58" ca="1" si="72">IF(OR(AL57="",AL57&gt;=$V$11),"",IF($V$10="mensal",EOMONTH(AL57,1),IF($V$10="bimestral",EOMONTH(AL57,2),IF($V$10="trimestral",EOMONTH(AL57,3),IF($V$10="quadrimestral",EOMONTH(AL57,4),IF($V$10="semestral",EOMONTH(AL57,6),IF($V$10="anual",EOMONTH(AL57,12),"")))))))</f>
        <v/>
      </c>
      <c r="AM58" s="74" t="str">
        <f t="shared" ca="1" si="36"/>
        <v/>
      </c>
    </row>
    <row r="59" spans="1:39" ht="15.75" x14ac:dyDescent="0.25">
      <c r="A59" s="17" t="str">
        <f t="shared" si="52"/>
        <v/>
      </c>
      <c r="B59" s="61" t="str">
        <f t="shared" si="53"/>
        <v/>
      </c>
      <c r="C59" s="88" t="str">
        <f t="shared" si="54"/>
        <v/>
      </c>
      <c r="D59" s="61" t="str">
        <f t="shared" si="46"/>
        <v/>
      </c>
      <c r="E59" s="232" t="str">
        <f t="shared" si="61"/>
        <v/>
      </c>
      <c r="F59" s="384"/>
      <c r="G59" s="88" t="str">
        <f t="shared" si="47"/>
        <v/>
      </c>
      <c r="H59" s="61" t="str">
        <f t="shared" si="48"/>
        <v/>
      </c>
      <c r="I59" s="232" t="str">
        <f>IF(A59="","",$AD$10)</f>
        <v/>
      </c>
      <c r="J59" s="232" t="str">
        <f t="shared" si="62"/>
        <v/>
      </c>
      <c r="K59" s="64" t="str">
        <f t="shared" si="55"/>
        <v/>
      </c>
      <c r="L59" s="19" t="str">
        <f t="shared" si="56"/>
        <v/>
      </c>
      <c r="M59" s="20"/>
      <c r="N59" s="437">
        <v>5</v>
      </c>
      <c r="O59" s="438" t="str">
        <f t="shared" si="57"/>
        <v/>
      </c>
      <c r="P59" s="439" t="e">
        <f t="shared" si="66"/>
        <v>#VALUE!</v>
      </c>
      <c r="Q59" s="81"/>
      <c r="R59" s="82"/>
      <c r="S59" s="3"/>
      <c r="T59" s="3"/>
      <c r="U59" s="3"/>
      <c r="V59" s="3"/>
      <c r="W59" s="1252" t="s">
        <v>504</v>
      </c>
      <c r="X59" s="1252"/>
      <c r="Z59" s="3"/>
      <c r="AA59" s="3"/>
      <c r="AB59" s="3"/>
      <c r="AC59" s="3"/>
      <c r="AD59" s="3"/>
      <c r="AE59" s="3"/>
      <c r="AF59" s="73" t="str">
        <f t="shared" ref="AF59" ca="1" si="73">IF(OR(AF58="",AF58&gt;=$S$11),"",IF($S$10="mensal",EOMONTH(AF58,1),IF($S$10="bimestral",EOMONTH(AF58,2),IF($S$10="trimestral",EOMONTH(AF58,3),IF($S$10="quadrimestral",EOMONTH(AF58,4),IF($S$10="semestral",EOMONTH(AF58,6),IF($S$10="anual",EOMONTH(AF58,12),"")))))))</f>
        <v/>
      </c>
      <c r="AG59" s="74" t="str">
        <f t="shared" ca="1" si="31"/>
        <v/>
      </c>
      <c r="AH59" s="73" t="str">
        <f t="shared" ref="AH59" ca="1" si="74">IF(OR(AH58="",AH58&gt;=$T$11),"",IF($T$10="mensal",EOMONTH(AH58,1),IF($T$10="bimestral",EOMONTH(AH58,2),IF($T$10="trimestral",EOMONTH(AH58,3),IF($T$10="quadrimestral",EOMONTH(AH58,4),IF($T$10="semestral",EOMONTH(AH58,6),IF($T$10="anual",EOMONTH(AH58,12),"")))))))</f>
        <v/>
      </c>
      <c r="AI59" s="74" t="str">
        <f t="shared" ca="1" si="33"/>
        <v/>
      </c>
      <c r="AJ59" s="73" t="str">
        <f t="shared" ca="1" si="9"/>
        <v/>
      </c>
      <c r="AK59" s="74" t="str">
        <f t="shared" ca="1" si="34"/>
        <v/>
      </c>
      <c r="AL59" s="73" t="str">
        <f t="shared" ref="AL59" ca="1" si="75">IF(OR(AL58="",AL58&gt;=$V$11),"",IF($V$10="mensal",EOMONTH(AL58,1),IF($V$10="bimestral",EOMONTH(AL58,2),IF($V$10="trimestral",EOMONTH(AL58,3),IF($V$10="quadrimestral",EOMONTH(AL58,4),IF($V$10="semestral",EOMONTH(AL58,6),IF($V$10="anual",EOMONTH(AL58,12),"")))))))</f>
        <v/>
      </c>
      <c r="AM59" s="74" t="str">
        <f t="shared" ca="1" si="36"/>
        <v/>
      </c>
    </row>
    <row r="60" spans="1:39" ht="15.75" x14ac:dyDescent="0.25">
      <c r="A60" s="17" t="str">
        <f t="shared" si="52"/>
        <v/>
      </c>
      <c r="B60" s="61" t="str">
        <f t="shared" si="53"/>
        <v/>
      </c>
      <c r="C60" s="88" t="str">
        <f t="shared" si="54"/>
        <v/>
      </c>
      <c r="D60" s="61" t="str">
        <f t="shared" si="46"/>
        <v/>
      </c>
      <c r="E60" s="232" t="str">
        <f t="shared" si="61"/>
        <v/>
      </c>
      <c r="F60" s="384"/>
      <c r="G60" s="88" t="str">
        <f t="shared" si="47"/>
        <v/>
      </c>
      <c r="H60" s="88" t="str">
        <f t="shared" si="48"/>
        <v/>
      </c>
      <c r="I60" s="61" t="str">
        <f>IF(A60="","",$AD$11)</f>
        <v/>
      </c>
      <c r="J60" s="232" t="str">
        <f t="shared" si="62"/>
        <v/>
      </c>
      <c r="K60" s="64" t="str">
        <f t="shared" si="55"/>
        <v/>
      </c>
      <c r="L60" s="19" t="str">
        <f t="shared" si="56"/>
        <v/>
      </c>
      <c r="M60" s="20"/>
      <c r="N60" s="437">
        <v>6</v>
      </c>
      <c r="O60" s="438" t="str">
        <f t="shared" si="57"/>
        <v/>
      </c>
      <c r="P60" s="439" t="e">
        <f t="shared" si="66"/>
        <v>#VALUE!</v>
      </c>
      <c r="Q60" s="81"/>
      <c r="R60" s="82"/>
      <c r="S60" s="3"/>
      <c r="T60" s="3"/>
      <c r="U60" s="3"/>
      <c r="V60" s="3"/>
      <c r="W60" s="445">
        <f>COUNTIF(P55:P66,"&lt;=0")</f>
        <v>0</v>
      </c>
      <c r="X60" s="445" t="s">
        <v>505</v>
      </c>
      <c r="Z60" s="3"/>
      <c r="AA60" s="3"/>
      <c r="AB60" s="3"/>
      <c r="AC60" s="3"/>
      <c r="AD60" s="3"/>
      <c r="AE60" s="3"/>
      <c r="AF60" s="73" t="str">
        <f t="shared" ref="AF60" ca="1" si="76">IF(OR(AF59="",AF59&gt;=$S$11),"",IF($S$10="mensal",EOMONTH(AF59,1),IF($S$10="bimestral",EOMONTH(AF59,2),IF($S$10="trimestral",EOMONTH(AF59,3),IF($S$10="quadrimestral",EOMONTH(AF59,4),IF($S$10="semestral",EOMONTH(AF59,6),IF($S$10="anual",EOMONTH(AF59,12),"")))))))</f>
        <v/>
      </c>
      <c r="AG60" s="74" t="str">
        <f t="shared" ca="1" si="31"/>
        <v/>
      </c>
      <c r="AH60" s="73" t="str">
        <f t="shared" ref="AH60" ca="1" si="77">IF(OR(AH59="",AH59&gt;=$T$11),"",IF($T$10="mensal",EOMONTH(AH59,1),IF($T$10="bimestral",EOMONTH(AH59,2),IF($T$10="trimestral",EOMONTH(AH59,3),IF($T$10="quadrimestral",EOMONTH(AH59,4),IF($T$10="semestral",EOMONTH(AH59,6),IF($T$10="anual",EOMONTH(AH59,12),"")))))))</f>
        <v/>
      </c>
      <c r="AI60" s="74" t="str">
        <f t="shared" ca="1" si="33"/>
        <v/>
      </c>
      <c r="AJ60" s="73" t="str">
        <f t="shared" ca="1" si="9"/>
        <v/>
      </c>
      <c r="AK60" s="74" t="str">
        <f t="shared" ca="1" si="34"/>
        <v/>
      </c>
      <c r="AL60" s="73" t="str">
        <f t="shared" ref="AL60" ca="1" si="78">IF(OR(AL59="",AL59&gt;=$V$11),"",IF($V$10="mensal",EOMONTH(AL59,1),IF($V$10="bimestral",EOMONTH(AL59,2),IF($V$10="trimestral",EOMONTH(AL59,3),IF($V$10="quadrimestral",EOMONTH(AL59,4),IF($V$10="semestral",EOMONTH(AL59,6),IF($V$10="anual",EOMONTH(AL59,12),"")))))))</f>
        <v/>
      </c>
      <c r="AM60" s="74" t="str">
        <f t="shared" ca="1" si="36"/>
        <v/>
      </c>
    </row>
    <row r="61" spans="1:39" ht="15.75" x14ac:dyDescent="0.25">
      <c r="A61" s="17" t="str">
        <f t="shared" si="52"/>
        <v/>
      </c>
      <c r="B61" s="61" t="str">
        <f t="shared" si="53"/>
        <v/>
      </c>
      <c r="C61" s="88" t="str">
        <f t="shared" si="54"/>
        <v/>
      </c>
      <c r="D61" s="61" t="str">
        <f t="shared" si="46"/>
        <v/>
      </c>
      <c r="E61" s="232" t="str">
        <f t="shared" si="61"/>
        <v/>
      </c>
      <c r="F61" s="384"/>
      <c r="G61" s="88" t="str">
        <f t="shared" si="47"/>
        <v/>
      </c>
      <c r="H61" s="61" t="str">
        <f t="shared" si="48"/>
        <v/>
      </c>
      <c r="I61" s="232" t="str">
        <f>IF(A61="","",$AD$12)</f>
        <v/>
      </c>
      <c r="J61" s="232" t="str">
        <f t="shared" si="62"/>
        <v/>
      </c>
      <c r="K61" s="64" t="str">
        <f t="shared" si="55"/>
        <v/>
      </c>
      <c r="L61" s="19" t="str">
        <f t="shared" si="56"/>
        <v/>
      </c>
      <c r="M61" s="3"/>
      <c r="N61" s="437">
        <v>7</v>
      </c>
      <c r="O61" s="438" t="str">
        <f t="shared" si="57"/>
        <v/>
      </c>
      <c r="P61" s="439" t="e">
        <f t="shared" si="66"/>
        <v>#VALUE!</v>
      </c>
      <c r="Q61" s="81"/>
      <c r="R61" s="82"/>
      <c r="S61" s="3"/>
      <c r="T61" s="3"/>
      <c r="U61" s="3"/>
      <c r="V61" s="3"/>
      <c r="W61" s="446">
        <f>-IFERROR(ROUND((X57/X56)*12,0),0)</f>
        <v>0</v>
      </c>
      <c r="X61" s="445" t="s">
        <v>506</v>
      </c>
      <c r="Z61" s="3"/>
      <c r="AA61" s="3"/>
      <c r="AB61" s="3"/>
      <c r="AC61" s="3"/>
      <c r="AD61" s="3"/>
      <c r="AE61" s="3"/>
      <c r="AF61" s="73" t="str">
        <f t="shared" ref="AF61" ca="1" si="79">IF(OR(AF60="",AF60&gt;=$S$11),"",IF($S$10="mensal",EOMONTH(AF60,1),IF($S$10="bimestral",EOMONTH(AF60,2),IF($S$10="trimestral",EOMONTH(AF60,3),IF($S$10="quadrimestral",EOMONTH(AF60,4),IF($S$10="semestral",EOMONTH(AF60,6),IF($S$10="anual",EOMONTH(AF60,12),"")))))))</f>
        <v/>
      </c>
      <c r="AG61" s="74" t="str">
        <f t="shared" ca="1" si="31"/>
        <v/>
      </c>
      <c r="AH61" s="73" t="str">
        <f t="shared" ref="AH61" ca="1" si="80">IF(OR(AH60="",AH60&gt;=$T$11),"",IF($T$10="mensal",EOMONTH(AH60,1),IF($T$10="bimestral",EOMONTH(AH60,2),IF($T$10="trimestral",EOMONTH(AH60,3),IF($T$10="quadrimestral",EOMONTH(AH60,4),IF($T$10="semestral",EOMONTH(AH60,6),IF($T$10="anual",EOMONTH(AH60,12),"")))))))</f>
        <v/>
      </c>
      <c r="AI61" s="74" t="str">
        <f t="shared" ca="1" si="33"/>
        <v/>
      </c>
      <c r="AJ61" s="73" t="str">
        <f t="shared" ca="1" si="9"/>
        <v/>
      </c>
      <c r="AK61" s="74" t="str">
        <f t="shared" ca="1" si="34"/>
        <v/>
      </c>
      <c r="AL61" s="73" t="str">
        <f t="shared" ref="AL61" ca="1" si="81">IF(OR(AL60="",AL60&gt;=$V$11),"",IF($V$10="mensal",EOMONTH(AL60,1),IF($V$10="bimestral",EOMONTH(AL60,2),IF($V$10="trimestral",EOMONTH(AL60,3),IF($V$10="quadrimestral",EOMONTH(AL60,4),IF($V$10="semestral",EOMONTH(AL60,6),IF($V$10="anual",EOMONTH(AL60,12),"")))))))</f>
        <v/>
      </c>
      <c r="AM61" s="74" t="str">
        <f t="shared" ca="1" si="36"/>
        <v/>
      </c>
    </row>
    <row r="62" spans="1:39" ht="15.75" x14ac:dyDescent="0.25">
      <c r="A62" s="17" t="str">
        <f t="shared" si="52"/>
        <v/>
      </c>
      <c r="B62" s="61" t="str">
        <f t="shared" si="53"/>
        <v/>
      </c>
      <c r="C62" s="88" t="str">
        <f t="shared" si="54"/>
        <v/>
      </c>
      <c r="D62" s="61" t="str">
        <f t="shared" si="46"/>
        <v/>
      </c>
      <c r="E62" s="232" t="str">
        <f t="shared" si="61"/>
        <v/>
      </c>
      <c r="F62" s="384"/>
      <c r="G62" s="88" t="str">
        <f t="shared" si="47"/>
        <v/>
      </c>
      <c r="H62" s="61" t="str">
        <f t="shared" si="48"/>
        <v/>
      </c>
      <c r="I62" s="232" t="str">
        <f>IF(A62="","",$AD$13)</f>
        <v/>
      </c>
      <c r="J62" s="232" t="str">
        <f t="shared" si="62"/>
        <v/>
      </c>
      <c r="K62" s="64" t="str">
        <f t="shared" si="55"/>
        <v/>
      </c>
      <c r="L62" s="19" t="str">
        <f t="shared" si="56"/>
        <v/>
      </c>
      <c r="M62" s="3"/>
      <c r="N62" s="437">
        <v>8</v>
      </c>
      <c r="O62" s="438" t="str">
        <f t="shared" si="57"/>
        <v/>
      </c>
      <c r="P62" s="439" t="e">
        <f t="shared" si="66"/>
        <v>#VALUE!</v>
      </c>
      <c r="Q62" s="81"/>
      <c r="R62" s="82"/>
      <c r="S62" s="3"/>
      <c r="T62" s="3"/>
      <c r="U62" s="3"/>
      <c r="V62" s="3"/>
      <c r="W62" s="3"/>
      <c r="X62" s="3"/>
      <c r="Z62" s="3"/>
      <c r="AA62" s="3"/>
      <c r="AB62" s="3"/>
      <c r="AC62" s="3"/>
      <c r="AD62" s="3"/>
      <c r="AE62" s="3"/>
      <c r="AF62" s="73" t="str">
        <f t="shared" ref="AF62" ca="1" si="82">IF(OR(AF61="",AF61&gt;=$S$11),"",IF($S$10="mensal",EOMONTH(AF61,1),IF($S$10="bimestral",EOMONTH(AF61,2),IF($S$10="trimestral",EOMONTH(AF61,3),IF($S$10="quadrimestral",EOMONTH(AF61,4),IF($S$10="semestral",EOMONTH(AF61,6),IF($S$10="anual",EOMONTH(AF61,12),"")))))))</f>
        <v/>
      </c>
      <c r="AG62" s="74" t="str">
        <f t="shared" ca="1" si="31"/>
        <v/>
      </c>
      <c r="AH62" s="73" t="str">
        <f t="shared" ref="AH62" ca="1" si="83">IF(OR(AH61="",AH61&gt;=$T$11),"",IF($T$10="mensal",EOMONTH(AH61,1),IF($T$10="bimestral",EOMONTH(AH61,2),IF($T$10="trimestral",EOMONTH(AH61,3),IF($T$10="quadrimestral",EOMONTH(AH61,4),IF($T$10="semestral",EOMONTH(AH61,6),IF($T$10="anual",EOMONTH(AH61,12),"")))))))</f>
        <v/>
      </c>
      <c r="AI62" s="74" t="str">
        <f t="shared" ca="1" si="33"/>
        <v/>
      </c>
      <c r="AJ62" s="73" t="str">
        <f t="shared" ca="1" si="9"/>
        <v/>
      </c>
      <c r="AK62" s="74" t="str">
        <f t="shared" ca="1" si="34"/>
        <v/>
      </c>
      <c r="AL62" s="73" t="str">
        <f t="shared" ref="AL62" ca="1" si="84">IF(OR(AL61="",AL61&gt;=$V$11),"",IF($V$10="mensal",EOMONTH(AL61,1),IF($V$10="bimestral",EOMONTH(AL61,2),IF($V$10="trimestral",EOMONTH(AL61,3),IF($V$10="quadrimestral",EOMONTH(AL61,4),IF($V$10="semestral",EOMONTH(AL61,6),IF($V$10="anual",EOMONTH(AL61,12),"")))))))</f>
        <v/>
      </c>
      <c r="AM62" s="74" t="str">
        <f t="shared" ca="1" si="36"/>
        <v/>
      </c>
    </row>
    <row r="63" spans="1:39" ht="15.75" x14ac:dyDescent="0.25">
      <c r="A63" s="17" t="str">
        <f t="shared" si="52"/>
        <v/>
      </c>
      <c r="B63" s="61" t="str">
        <f t="shared" si="53"/>
        <v/>
      </c>
      <c r="C63" s="88" t="str">
        <f t="shared" si="54"/>
        <v/>
      </c>
      <c r="D63" s="61" t="str">
        <f t="shared" si="46"/>
        <v/>
      </c>
      <c r="E63" s="232" t="str">
        <f t="shared" si="61"/>
        <v/>
      </c>
      <c r="F63" s="384"/>
      <c r="G63" s="88" t="str">
        <f t="shared" si="47"/>
        <v/>
      </c>
      <c r="H63" s="61" t="str">
        <f t="shared" si="48"/>
        <v/>
      </c>
      <c r="I63" s="232" t="str">
        <f>IF(A63="","",$AD$14)</f>
        <v/>
      </c>
      <c r="J63" s="232" t="str">
        <f t="shared" si="62"/>
        <v/>
      </c>
      <c r="K63" s="64" t="str">
        <f t="shared" si="55"/>
        <v/>
      </c>
      <c r="L63" s="19" t="str">
        <f t="shared" si="56"/>
        <v/>
      </c>
      <c r="M63" s="3"/>
      <c r="N63" s="437">
        <v>9</v>
      </c>
      <c r="O63" s="438" t="str">
        <f t="shared" si="57"/>
        <v/>
      </c>
      <c r="P63" s="439" t="e">
        <f t="shared" si="66"/>
        <v>#VALUE!</v>
      </c>
      <c r="Q63" s="81"/>
      <c r="R63" s="82"/>
      <c r="S63" s="3"/>
      <c r="T63" s="3"/>
      <c r="U63" s="3"/>
      <c r="V63" s="3"/>
      <c r="W63" s="3"/>
      <c r="X63" s="3"/>
      <c r="Z63" s="3"/>
      <c r="AA63" s="3"/>
      <c r="AB63" s="3"/>
      <c r="AC63" s="3"/>
      <c r="AD63" s="3"/>
      <c r="AE63" s="3"/>
      <c r="AF63" s="73" t="str">
        <f t="shared" ref="AF63" ca="1" si="85">IF(OR(AF62="",AF62&gt;=$S$11),"",IF($S$10="mensal",EOMONTH(AF62,1),IF($S$10="bimestral",EOMONTH(AF62,2),IF($S$10="trimestral",EOMONTH(AF62,3),IF($S$10="quadrimestral",EOMONTH(AF62,4),IF($S$10="semestral",EOMONTH(AF62,6),IF($S$10="anual",EOMONTH(AF62,12),"")))))))</f>
        <v/>
      </c>
      <c r="AG63" s="74" t="str">
        <f t="shared" ca="1" si="31"/>
        <v/>
      </c>
      <c r="AH63" s="73" t="str">
        <f t="shared" ref="AH63" ca="1" si="86">IF(OR(AH62="",AH62&gt;=$T$11),"",IF($T$10="mensal",EOMONTH(AH62,1),IF($T$10="bimestral",EOMONTH(AH62,2),IF($T$10="trimestral",EOMONTH(AH62,3),IF($T$10="quadrimestral",EOMONTH(AH62,4),IF($T$10="semestral",EOMONTH(AH62,6),IF($T$10="anual",EOMONTH(AH62,12),"")))))))</f>
        <v/>
      </c>
      <c r="AI63" s="74" t="str">
        <f t="shared" ca="1" si="33"/>
        <v/>
      </c>
      <c r="AJ63" s="73" t="str">
        <f t="shared" ca="1" si="9"/>
        <v/>
      </c>
      <c r="AK63" s="74" t="str">
        <f t="shared" ca="1" si="34"/>
        <v/>
      </c>
      <c r="AL63" s="73" t="str">
        <f t="shared" ref="AL63" ca="1" si="87">IF(OR(AL62="",AL62&gt;=$V$11),"",IF($V$10="mensal",EOMONTH(AL62,1),IF($V$10="bimestral",EOMONTH(AL62,2),IF($V$10="trimestral",EOMONTH(AL62,3),IF($V$10="quadrimestral",EOMONTH(AL62,4),IF($V$10="semestral",EOMONTH(AL62,6),IF($V$10="anual",EOMONTH(AL62,12),"")))))))</f>
        <v/>
      </c>
      <c r="AM63" s="74" t="str">
        <f t="shared" ca="1" si="36"/>
        <v/>
      </c>
    </row>
    <row r="64" spans="1:39" ht="15.75" x14ac:dyDescent="0.25">
      <c r="A64" s="17" t="str">
        <f t="shared" si="52"/>
        <v/>
      </c>
      <c r="B64" s="61" t="str">
        <f t="shared" si="53"/>
        <v/>
      </c>
      <c r="C64" s="88" t="str">
        <f t="shared" si="54"/>
        <v/>
      </c>
      <c r="D64" s="61" t="str">
        <f t="shared" si="46"/>
        <v/>
      </c>
      <c r="E64" s="232" t="str">
        <f t="shared" si="61"/>
        <v/>
      </c>
      <c r="F64" s="384"/>
      <c r="G64" s="88" t="str">
        <f t="shared" si="47"/>
        <v/>
      </c>
      <c r="H64" s="61" t="str">
        <f t="shared" si="48"/>
        <v/>
      </c>
      <c r="I64" s="232" t="str">
        <f>IF(A64="","",$AD$15)</f>
        <v/>
      </c>
      <c r="J64" s="232" t="str">
        <f t="shared" si="62"/>
        <v/>
      </c>
      <c r="K64" s="64" t="str">
        <f t="shared" si="55"/>
        <v/>
      </c>
      <c r="L64" s="19" t="str">
        <f t="shared" si="56"/>
        <v/>
      </c>
      <c r="M64" s="3"/>
      <c r="N64" s="437">
        <v>10</v>
      </c>
      <c r="O64" s="438" t="str">
        <f t="shared" si="57"/>
        <v/>
      </c>
      <c r="P64" s="439" t="e">
        <f t="shared" si="66"/>
        <v>#VALUE!</v>
      </c>
      <c r="Q64" s="81"/>
      <c r="R64" s="82"/>
      <c r="S64" s="3"/>
      <c r="T64" s="3"/>
      <c r="U64" s="3"/>
      <c r="V64" s="3"/>
      <c r="W64" s="3"/>
      <c r="X64" s="3"/>
      <c r="Z64" s="3"/>
      <c r="AA64" s="3"/>
      <c r="AB64" s="3"/>
      <c r="AC64" s="3"/>
      <c r="AD64" s="3"/>
      <c r="AE64" s="3"/>
      <c r="AF64" s="73" t="str">
        <f t="shared" ref="AF64" ca="1" si="88">IF(OR(AF63="",AF63&gt;=$S$11),"",IF($S$10="mensal",EOMONTH(AF63,1),IF($S$10="bimestral",EOMONTH(AF63,2),IF($S$10="trimestral",EOMONTH(AF63,3),IF($S$10="quadrimestral",EOMONTH(AF63,4),IF($S$10="semestral",EOMONTH(AF63,6),IF($S$10="anual",EOMONTH(AF63,12),"")))))))</f>
        <v/>
      </c>
      <c r="AG64" s="74" t="str">
        <f t="shared" ca="1" si="31"/>
        <v/>
      </c>
      <c r="AH64" s="73" t="str">
        <f t="shared" ref="AH64" ca="1" si="89">IF(OR(AH63="",AH63&gt;=$T$11),"",IF($T$10="mensal",EOMONTH(AH63,1),IF($T$10="bimestral",EOMONTH(AH63,2),IF($T$10="trimestral",EOMONTH(AH63,3),IF($T$10="quadrimestral",EOMONTH(AH63,4),IF($T$10="semestral",EOMONTH(AH63,6),IF($T$10="anual",EOMONTH(AH63,12),"")))))))</f>
        <v/>
      </c>
      <c r="AI64" s="74" t="str">
        <f t="shared" ca="1" si="33"/>
        <v/>
      </c>
      <c r="AJ64" s="73" t="str">
        <f t="shared" ca="1" si="9"/>
        <v/>
      </c>
      <c r="AK64" s="74" t="str">
        <f t="shared" ca="1" si="34"/>
        <v/>
      </c>
      <c r="AL64" s="73" t="str">
        <f t="shared" ref="AL64" ca="1" si="90">IF(OR(AL63="",AL63&gt;=$V$11),"",IF($V$10="mensal",EOMONTH(AL63,1),IF($V$10="bimestral",EOMONTH(AL63,2),IF($V$10="trimestral",EOMONTH(AL63,3),IF($V$10="quadrimestral",EOMONTH(AL63,4),IF($V$10="semestral",EOMONTH(AL63,6),IF($V$10="anual",EOMONTH(AL63,12),"")))))))</f>
        <v/>
      </c>
      <c r="AM64" s="74" t="str">
        <f t="shared" ca="1" si="36"/>
        <v/>
      </c>
    </row>
    <row r="65" spans="1:39" ht="15.75" x14ac:dyDescent="0.25">
      <c r="A65" s="387" t="str">
        <f t="shared" si="52"/>
        <v/>
      </c>
      <c r="B65" s="62" t="str">
        <f t="shared" si="53"/>
        <v/>
      </c>
      <c r="C65" s="416" t="str">
        <f t="shared" si="54"/>
        <v/>
      </c>
      <c r="D65" s="62" t="str">
        <f t="shared" si="46"/>
        <v/>
      </c>
      <c r="E65" s="233" t="str">
        <f t="shared" si="61"/>
        <v/>
      </c>
      <c r="F65" s="385"/>
      <c r="G65" s="62" t="str">
        <f t="shared" si="47"/>
        <v/>
      </c>
      <c r="H65" s="62" t="str">
        <f t="shared" si="48"/>
        <v/>
      </c>
      <c r="I65" s="62" t="str">
        <f>IF(A65="","",$AD$16)</f>
        <v/>
      </c>
      <c r="J65" s="62" t="str">
        <f t="shared" si="62"/>
        <v/>
      </c>
      <c r="K65" s="741" t="str">
        <f t="shared" si="55"/>
        <v/>
      </c>
      <c r="L65" s="21" t="str">
        <f t="shared" si="56"/>
        <v/>
      </c>
      <c r="M65" s="3"/>
      <c r="N65" s="437">
        <v>11</v>
      </c>
      <c r="O65" s="438" t="str">
        <f t="shared" si="57"/>
        <v/>
      </c>
      <c r="P65" s="439" t="e">
        <f t="shared" si="66"/>
        <v>#VALUE!</v>
      </c>
      <c r="Q65" s="81"/>
      <c r="R65" s="82"/>
      <c r="S65" s="3"/>
      <c r="T65" s="3"/>
      <c r="U65" s="3"/>
      <c r="V65" s="3"/>
      <c r="W65" s="3"/>
      <c r="X65" s="3"/>
      <c r="Z65" s="3"/>
      <c r="AA65" s="3"/>
      <c r="AB65" s="3"/>
      <c r="AC65" s="3"/>
      <c r="AD65" s="3"/>
      <c r="AE65" s="3"/>
      <c r="AF65" s="73" t="str">
        <f t="shared" ref="AF65" ca="1" si="91">IF(OR(AF64="",AF64&gt;=$S$11),"",IF($S$10="mensal",EOMONTH(AF64,1),IF($S$10="bimestral",EOMONTH(AF64,2),IF($S$10="trimestral",EOMONTH(AF64,3),IF($S$10="quadrimestral",EOMONTH(AF64,4),IF($S$10="semestral",EOMONTH(AF64,6),IF($S$10="anual",EOMONTH(AF64,12),"")))))))</f>
        <v/>
      </c>
      <c r="AG65" s="74" t="str">
        <f t="shared" ca="1" si="31"/>
        <v/>
      </c>
      <c r="AH65" s="73" t="str">
        <f t="shared" ref="AH65" ca="1" si="92">IF(OR(AH64="",AH64&gt;=$T$11),"",IF($T$10="mensal",EOMONTH(AH64,1),IF($T$10="bimestral",EOMONTH(AH64,2),IF($T$10="trimestral",EOMONTH(AH64,3),IF($T$10="quadrimestral",EOMONTH(AH64,4),IF($T$10="semestral",EOMONTH(AH64,6),IF($T$10="anual",EOMONTH(AH64,12),"")))))))</f>
        <v/>
      </c>
      <c r="AI65" s="74" t="str">
        <f t="shared" ca="1" si="33"/>
        <v/>
      </c>
      <c r="AJ65" s="73" t="str">
        <f t="shared" ca="1" si="9"/>
        <v/>
      </c>
      <c r="AK65" s="74" t="str">
        <f t="shared" ca="1" si="34"/>
        <v/>
      </c>
      <c r="AL65" s="73" t="str">
        <f t="shared" ref="AL65" ca="1" si="93">IF(OR(AL64="",AL64&gt;=$V$11),"",IF($V$10="mensal",EOMONTH(AL64,1),IF($V$10="bimestral",EOMONTH(AL64,2),IF($V$10="trimestral",EOMONTH(AL64,3),IF($V$10="quadrimestral",EOMONTH(AL64,4),IF($V$10="semestral",EOMONTH(AL64,6),IF($V$10="anual",EOMONTH(AL64,12),"")))))))</f>
        <v/>
      </c>
      <c r="AM65" s="74" t="str">
        <f t="shared" ca="1" si="36"/>
        <v/>
      </c>
    </row>
    <row r="66" spans="1:39" s="256" customFormat="1" x14ac:dyDescent="0.25">
      <c r="A66" s="251"/>
      <c r="B66" s="427">
        <f>SUM(B53:B65)</f>
        <v>0</v>
      </c>
      <c r="C66" s="427">
        <f>SUM(C53:C65)</f>
        <v>0</v>
      </c>
      <c r="D66" s="427">
        <f>SUM(D53:D65)</f>
        <v>0</v>
      </c>
      <c r="E66" s="251"/>
      <c r="F66" s="251"/>
      <c r="G66" s="251"/>
      <c r="H66" s="252"/>
      <c r="I66" s="253"/>
      <c r="J66" s="254"/>
      <c r="K66" s="254"/>
      <c r="L66" s="254"/>
      <c r="M66" s="255"/>
      <c r="N66" s="440">
        <v>12</v>
      </c>
      <c r="O66" s="438" t="str">
        <f t="shared" si="57"/>
        <v/>
      </c>
      <c r="P66" s="441" t="e">
        <f t="shared" si="66"/>
        <v>#VALUE!</v>
      </c>
      <c r="Q66" s="81"/>
      <c r="R66" s="257"/>
      <c r="S66" s="255"/>
      <c r="T66" s="255"/>
      <c r="U66" s="255"/>
      <c r="V66" s="255"/>
      <c r="W66" s="255"/>
      <c r="X66" s="255"/>
      <c r="Y66"/>
      <c r="Z66" s="255"/>
      <c r="AA66" s="255"/>
      <c r="AB66" s="255"/>
      <c r="AC66" s="255"/>
      <c r="AD66" s="255"/>
      <c r="AE66" s="255"/>
      <c r="AF66" s="258" t="str">
        <f t="shared" ref="AF66" ca="1" si="94">IF(OR(AF65="",AF65&gt;=$S$11),"",IF($S$10="mensal",EOMONTH(AF65,1),IF($S$10="bimestral",EOMONTH(AF65,2),IF($S$10="trimestral",EOMONTH(AF65,3),IF($S$10="quadrimestral",EOMONTH(AF65,4),IF($S$10="semestral",EOMONTH(AF65,6),IF($S$10="anual",EOMONTH(AF65,12),"")))))))</f>
        <v/>
      </c>
      <c r="AG66" s="259" t="str">
        <f t="shared" ca="1" si="31"/>
        <v/>
      </c>
      <c r="AH66" s="258" t="str">
        <f t="shared" ref="AH66" ca="1" si="95">IF(OR(AH65="",AH65&gt;=$T$11),"",IF($T$10="mensal",EOMONTH(AH65,1),IF($T$10="bimestral",EOMONTH(AH65,2),IF($T$10="trimestral",EOMONTH(AH65,3),IF($T$10="quadrimestral",EOMONTH(AH65,4),IF($T$10="semestral",EOMONTH(AH65,6),IF($T$10="anual",EOMONTH(AH65,12),"")))))))</f>
        <v/>
      </c>
      <c r="AI66" s="259" t="str">
        <f t="shared" ca="1" si="33"/>
        <v/>
      </c>
      <c r="AJ66" s="73" t="str">
        <f t="shared" ca="1" si="9"/>
        <v/>
      </c>
      <c r="AK66" s="259" t="str">
        <f t="shared" ca="1" si="34"/>
        <v/>
      </c>
      <c r="AL66" s="258" t="str">
        <f t="shared" ref="AL66" ca="1" si="96">IF(OR(AL65="",AL65&gt;=$V$11),"",IF($V$10="mensal",EOMONTH(AL65,1),IF($V$10="bimestral",EOMONTH(AL65,2),IF($V$10="trimestral",EOMONTH(AL65,3),IF($V$10="quadrimestral",EOMONTH(AL65,4),IF($V$10="semestral",EOMONTH(AL65,6),IF($V$10="anual",EOMONTH(AL65,12),"")))))))</f>
        <v/>
      </c>
      <c r="AM66" s="259" t="str">
        <f t="shared" ca="1" si="36"/>
        <v/>
      </c>
    </row>
    <row r="67" spans="1:39" ht="15.75" x14ac:dyDescent="0.25">
      <c r="A67" s="626" t="s">
        <v>507</v>
      </c>
      <c r="B67" s="626"/>
      <c r="C67" s="626"/>
      <c r="D67" s="626"/>
      <c r="E67" s="740"/>
      <c r="F67" s="740"/>
      <c r="G67" s="740"/>
      <c r="H67" s="740"/>
      <c r="I67" s="740"/>
      <c r="J67" s="740"/>
      <c r="K67" s="380"/>
      <c r="L67" s="380"/>
      <c r="M67" s="22"/>
      <c r="N67" s="91"/>
      <c r="P67" s="10"/>
      <c r="Q67" s="10"/>
      <c r="R67" s="3"/>
      <c r="S67" s="3"/>
      <c r="T67" s="3"/>
      <c r="U67" s="3"/>
      <c r="V67" s="3"/>
      <c r="W67" s="3"/>
      <c r="X67" s="3"/>
      <c r="Y67" s="3"/>
      <c r="Z67" s="3"/>
      <c r="AA67" s="3"/>
      <c r="AB67" s="3"/>
      <c r="AC67" s="3"/>
      <c r="AD67" s="3"/>
      <c r="AE67" s="3"/>
      <c r="AF67" s="73" t="str">
        <f t="shared" ref="AF67" ca="1" si="97">IF(OR(AF66="",AF66&gt;=$S$11),"",IF($S$10="mensal",EOMONTH(AF66,1),IF($S$10="bimestral",EOMONTH(AF66,2),IF($S$10="trimestral",EOMONTH(AF66,3),IF($S$10="quadrimestral",EOMONTH(AF66,4),IF($S$10="semestral",EOMONTH(AF66,6),IF($S$10="anual",EOMONTH(AF66,12),"")))))))</f>
        <v/>
      </c>
      <c r="AG67" s="74" t="str">
        <f t="shared" ca="1" si="31"/>
        <v/>
      </c>
      <c r="AH67" s="73" t="str">
        <f t="shared" ref="AH67" ca="1" si="98">IF(OR(AH66="",AH66&gt;=$T$11),"",IF($T$10="mensal",EOMONTH(AH66,1),IF($T$10="bimestral",EOMONTH(AH66,2),IF($T$10="trimestral",EOMONTH(AH66,3),IF($T$10="quadrimestral",EOMONTH(AH66,4),IF($T$10="semestral",EOMONTH(AH66,6),IF($T$10="anual",EOMONTH(AH66,12),"")))))))</f>
        <v/>
      </c>
      <c r="AI67" s="74" t="str">
        <f t="shared" ca="1" si="33"/>
        <v/>
      </c>
      <c r="AJ67" s="73" t="str">
        <f t="shared" ca="1" si="9"/>
        <v/>
      </c>
      <c r="AK67" s="74" t="str">
        <f t="shared" ca="1" si="34"/>
        <v/>
      </c>
      <c r="AL67" s="73" t="str">
        <f t="shared" ref="AL67" ca="1" si="99">IF(OR(AL66="",AL66&gt;=$V$11),"",IF($V$10="mensal",EOMONTH(AL66,1),IF($V$10="bimestral",EOMONTH(AL66,2),IF($V$10="trimestral",EOMONTH(AL66,3),IF($V$10="quadrimestral",EOMONTH(AL66,4),IF($V$10="semestral",EOMONTH(AL66,6),IF($V$10="anual",EOMONTH(AL66,12),"")))))))</f>
        <v/>
      </c>
      <c r="AM67" s="74" t="str">
        <f t="shared" ca="1" si="36"/>
        <v/>
      </c>
    </row>
    <row r="68" spans="1:39" ht="15.75" x14ac:dyDescent="0.25">
      <c r="A68" s="1255" t="s">
        <v>508</v>
      </c>
      <c r="B68" s="1256"/>
      <c r="C68" s="1256"/>
      <c r="D68" s="1257"/>
      <c r="E68" s="1255" t="s">
        <v>509</v>
      </c>
      <c r="F68" s="1256"/>
      <c r="G68" s="1256"/>
      <c r="H68" s="1256"/>
      <c r="I68" s="1256"/>
      <c r="J68" s="1256"/>
      <c r="K68" s="1256"/>
      <c r="L68" s="1257"/>
      <c r="M68" s="10"/>
      <c r="N68" s="10"/>
      <c r="P68" s="10"/>
      <c r="Q68" s="10"/>
      <c r="R68" s="10"/>
      <c r="S68" s="10"/>
      <c r="T68" s="10"/>
      <c r="U68" s="10"/>
      <c r="V68" s="10"/>
      <c r="W68" s="3"/>
      <c r="X68" s="10"/>
      <c r="Y68" s="10"/>
      <c r="Z68" s="10"/>
      <c r="AA68" s="10"/>
      <c r="AB68" s="10"/>
      <c r="AC68" s="10"/>
      <c r="AD68" s="10"/>
      <c r="AE68" s="10"/>
      <c r="AF68" s="73" t="str">
        <f t="shared" ref="AF68" ca="1" si="100">IF(OR(AF67="",AF67&gt;=$S$11),"",IF($S$10="mensal",EOMONTH(AF67,1),IF($S$10="bimestral",EOMONTH(AF67,2),IF($S$10="trimestral",EOMONTH(AF67,3),IF($S$10="quadrimestral",EOMONTH(AF67,4),IF($S$10="semestral",EOMONTH(AF67,6),IF($S$10="anual",EOMONTH(AF67,12),"")))))))</f>
        <v/>
      </c>
      <c r="AG68" s="74" t="str">
        <f t="shared" ca="1" si="31"/>
        <v/>
      </c>
      <c r="AH68" s="73" t="str">
        <f t="shared" ref="AH68" ca="1" si="101">IF(OR(AH67="",AH67&gt;=$T$11),"",IF($T$10="mensal",EOMONTH(AH67,1),IF($T$10="bimestral",EOMONTH(AH67,2),IF($T$10="trimestral",EOMONTH(AH67,3),IF($T$10="quadrimestral",EOMONTH(AH67,4),IF($T$10="semestral",EOMONTH(AH67,6),IF($T$10="anual",EOMONTH(AH67,12),"")))))))</f>
        <v/>
      </c>
      <c r="AI68" s="74" t="str">
        <f t="shared" ca="1" si="33"/>
        <v/>
      </c>
      <c r="AJ68" s="73" t="str">
        <f t="shared" ca="1" si="9"/>
        <v/>
      </c>
      <c r="AK68" s="74" t="str">
        <f t="shared" ca="1" si="34"/>
        <v/>
      </c>
      <c r="AL68" s="73" t="str">
        <f t="shared" ref="AL68" ca="1" si="102">IF(OR(AL67="",AL67&gt;=$V$11),"",IF($V$10="mensal",EOMONTH(AL67,1),IF($V$10="bimestral",EOMONTH(AL67,2),IF($V$10="trimestral",EOMONTH(AL67,3),IF($V$10="quadrimestral",EOMONTH(AL67,4),IF($V$10="semestral",EOMONTH(AL67,6),IF($V$10="anual",EOMONTH(AL67,12),"")))))))</f>
        <v/>
      </c>
      <c r="AM68" s="74" t="str">
        <f t="shared" ca="1" si="36"/>
        <v/>
      </c>
    </row>
    <row r="69" spans="1:39" ht="15.75" x14ac:dyDescent="0.25">
      <c r="A69" s="1261" t="s">
        <v>510</v>
      </c>
      <c r="B69" s="1262"/>
      <c r="C69" s="1262"/>
      <c r="D69" s="1263"/>
      <c r="E69" s="1278">
        <f>IFERROR(IRR(G53:G65),0)</f>
        <v>0</v>
      </c>
      <c r="F69" s="1279"/>
      <c r="G69" s="1279"/>
      <c r="H69" s="1279"/>
      <c r="I69" s="1279"/>
      <c r="J69" s="1279"/>
      <c r="K69" s="1279"/>
      <c r="L69" s="1280"/>
      <c r="M69" s="3"/>
      <c r="N69" s="3"/>
      <c r="P69" s="3"/>
      <c r="Q69" s="3"/>
      <c r="R69" s="3"/>
      <c r="S69" s="3"/>
      <c r="T69" s="3"/>
      <c r="U69" s="3"/>
      <c r="V69" s="3"/>
      <c r="W69" s="10"/>
      <c r="X69" s="10"/>
      <c r="Y69" s="10"/>
      <c r="Z69" s="3"/>
      <c r="AA69" s="3"/>
      <c r="AB69" s="3"/>
      <c r="AC69" s="3"/>
      <c r="AD69" s="3"/>
      <c r="AE69" s="3"/>
      <c r="AF69" s="73" t="str">
        <f t="shared" ref="AF69" ca="1" si="103">IF(OR(AF68="",AF68&gt;=$S$11),"",IF($S$10="mensal",EOMONTH(AF68,1),IF($S$10="bimestral",EOMONTH(AF68,2),IF($S$10="trimestral",EOMONTH(AF68,3),IF($S$10="quadrimestral",EOMONTH(AF68,4),IF($S$10="semestral",EOMONTH(AF68,6),IF($S$10="anual",EOMONTH(AF68,12),"")))))))</f>
        <v/>
      </c>
      <c r="AG69" s="74" t="str">
        <f t="shared" ca="1" si="31"/>
        <v/>
      </c>
      <c r="AH69" s="73" t="str">
        <f t="shared" ref="AH69" ca="1" si="104">IF(OR(AH68="",AH68&gt;=$T$11),"",IF($T$10="mensal",EOMONTH(AH68,1),IF($T$10="bimestral",EOMONTH(AH68,2),IF($T$10="trimestral",EOMONTH(AH68,3),IF($T$10="quadrimestral",EOMONTH(AH68,4),IF($T$10="semestral",EOMONTH(AH68,6),IF($T$10="anual",EOMONTH(AH68,12),"")))))))</f>
        <v/>
      </c>
      <c r="AI69" s="74" t="str">
        <f t="shared" ca="1" si="33"/>
        <v/>
      </c>
      <c r="AJ69" s="73" t="str">
        <f t="shared" ca="1" si="9"/>
        <v/>
      </c>
      <c r="AK69" s="74" t="str">
        <f t="shared" ca="1" si="34"/>
        <v/>
      </c>
      <c r="AL69" s="73" t="str">
        <f t="shared" ref="AL69" ca="1" si="105">IF(OR(AL68="",AL68&gt;=$V$11),"",IF($V$10="mensal",EOMONTH(AL68,1),IF($V$10="bimestral",EOMONTH(AL68,2),IF($V$10="trimestral",EOMONTH(AL68,3),IF($V$10="quadrimestral",EOMONTH(AL68,4),IF($V$10="semestral",EOMONTH(AL68,6),IF($V$10="anual",EOMONTH(AL68,12),"")))))))</f>
        <v/>
      </c>
      <c r="AM69" s="74" t="str">
        <f t="shared" ca="1" si="36"/>
        <v/>
      </c>
    </row>
    <row r="70" spans="1:39" ht="15.75" x14ac:dyDescent="0.25">
      <c r="A70" s="1261" t="s">
        <v>511</v>
      </c>
      <c r="B70" s="1262"/>
      <c r="C70" s="1262"/>
      <c r="D70" s="1263"/>
      <c r="E70" s="1275">
        <f>NPV(E72,G54:G65)+G53</f>
        <v>0</v>
      </c>
      <c r="F70" s="1276"/>
      <c r="G70" s="1276"/>
      <c r="H70" s="1276"/>
      <c r="I70" s="1276"/>
      <c r="J70" s="1276"/>
      <c r="K70" s="1276"/>
      <c r="L70" s="1277"/>
      <c r="M70" s="3"/>
      <c r="N70" s="3"/>
      <c r="P70" s="3"/>
      <c r="Q70" s="3"/>
      <c r="R70" s="3"/>
      <c r="S70" s="83"/>
      <c r="T70" s="83"/>
      <c r="U70" s="83"/>
      <c r="V70" s="83"/>
      <c r="W70" s="3"/>
      <c r="X70" s="3"/>
      <c r="Y70" s="3"/>
      <c r="Z70" s="3"/>
      <c r="AA70" s="3"/>
      <c r="AB70" s="3"/>
      <c r="AC70" s="3"/>
      <c r="AD70" s="3"/>
      <c r="AE70" s="3"/>
      <c r="AF70" s="73" t="str">
        <f t="shared" ref="AF70" ca="1" si="106">IF(OR(AF69="",AF69&gt;=$S$11),"",IF($S$10="mensal",EOMONTH(AF69,1),IF($S$10="bimestral",EOMONTH(AF69,2),IF($S$10="trimestral",EOMONTH(AF69,3),IF($S$10="quadrimestral",EOMONTH(AF69,4),IF($S$10="semestral",EOMONTH(AF69,6),IF($S$10="anual",EOMONTH(AF69,12),"")))))))</f>
        <v/>
      </c>
      <c r="AG70" s="74" t="str">
        <f t="shared" ca="1" si="31"/>
        <v/>
      </c>
      <c r="AH70" s="73" t="str">
        <f t="shared" ref="AH70" ca="1" si="107">IF(OR(AH69="",AH69&gt;=$T$11),"",IF($T$10="mensal",EOMONTH(AH69,1),IF($T$10="bimestral",EOMONTH(AH69,2),IF($T$10="trimestral",EOMONTH(AH69,3),IF($T$10="quadrimestral",EOMONTH(AH69,4),IF($T$10="semestral",EOMONTH(AH69,6),IF($T$10="anual",EOMONTH(AH69,12),"")))))))</f>
        <v/>
      </c>
      <c r="AI70" s="74" t="str">
        <f t="shared" ca="1" si="33"/>
        <v/>
      </c>
      <c r="AJ70" s="73" t="str">
        <f t="shared" ref="AJ70:AJ133" ca="1" si="108">IF(OR(AJ69="",AJ69&gt;=$U$11),"",IF($U$10="mensal",EOMONTH(AJ69,1),IF($U$10="bimestral",EOMONTH(AJ69,2),IF($U$10="trimestral",EOMONTH(AJ69,3),IF($U$10="quadrimestral",EOMONTH(AJ69,4),IF($U$10="semestral",EOMONTH(AJ69,6),IF($U$10="anual",EOMONTH(AJ69,12),"")))))))</f>
        <v/>
      </c>
      <c r="AK70" s="74" t="str">
        <f t="shared" ca="1" si="34"/>
        <v/>
      </c>
      <c r="AL70" s="73" t="str">
        <f t="shared" ref="AL70" ca="1" si="109">IF(OR(AL69="",AL69&gt;=$V$11),"",IF($V$10="mensal",EOMONTH(AL69,1),IF($V$10="bimestral",EOMONTH(AL69,2),IF($V$10="trimestral",EOMONTH(AL69,3),IF($V$10="quadrimestral",EOMONTH(AL69,4),IF($V$10="semestral",EOMONTH(AL69,6),IF($V$10="anual",EOMONTH(AL69,12),"")))))))</f>
        <v/>
      </c>
      <c r="AM70" s="74" t="str">
        <f t="shared" ca="1" si="36"/>
        <v/>
      </c>
    </row>
    <row r="71" spans="1:39" ht="15.75" x14ac:dyDescent="0.25">
      <c r="A71" s="1261" t="s">
        <v>512</v>
      </c>
      <c r="B71" s="1262"/>
      <c r="C71" s="1262"/>
      <c r="D71" s="1263"/>
      <c r="E71" s="1278" t="str">
        <f>CONCATENATE(W60," ",X60," e ",W61," ",X61)</f>
        <v>0 ano e 0 meses</v>
      </c>
      <c r="F71" s="1279"/>
      <c r="G71" s="1279"/>
      <c r="H71" s="1279"/>
      <c r="I71" s="1279"/>
      <c r="J71" s="1279"/>
      <c r="K71" s="1279"/>
      <c r="L71" s="1280"/>
      <c r="M71" s="3"/>
      <c r="N71" s="3"/>
      <c r="P71" s="3"/>
      <c r="Q71" s="3"/>
      <c r="R71" s="3"/>
      <c r="S71" s="83"/>
      <c r="T71" s="83"/>
      <c r="U71" s="83"/>
      <c r="V71" s="83"/>
      <c r="W71" s="84"/>
      <c r="X71" s="3"/>
      <c r="Y71" s="3"/>
      <c r="Z71" s="3"/>
      <c r="AA71" s="3"/>
      <c r="AB71" s="3"/>
      <c r="AC71" s="3"/>
      <c r="AD71" s="3"/>
      <c r="AE71" s="3"/>
      <c r="AF71" s="73" t="str">
        <f t="shared" ref="AF71" ca="1" si="110">IF(OR(AF70="",AF70&gt;=$S$11),"",IF($S$10="mensal",EOMONTH(AF70,1),IF($S$10="bimestral",EOMONTH(AF70,2),IF($S$10="trimestral",EOMONTH(AF70,3),IF($S$10="quadrimestral",EOMONTH(AF70,4),IF($S$10="semestral",EOMONTH(AF70,6),IF($S$10="anual",EOMONTH(AF70,12),"")))))))</f>
        <v/>
      </c>
      <c r="AG71" s="74" t="str">
        <f t="shared" ca="1" si="31"/>
        <v/>
      </c>
      <c r="AH71" s="73" t="str">
        <f t="shared" ref="AH71" ca="1" si="111">IF(OR(AH70="",AH70&gt;=$T$11),"",IF($T$10="mensal",EOMONTH(AH70,1),IF($T$10="bimestral",EOMONTH(AH70,2),IF($T$10="trimestral",EOMONTH(AH70,3),IF($T$10="quadrimestral",EOMONTH(AH70,4),IF($T$10="semestral",EOMONTH(AH70,6),IF($T$10="anual",EOMONTH(AH70,12),"")))))))</f>
        <v/>
      </c>
      <c r="AI71" s="74" t="str">
        <f t="shared" ca="1" si="33"/>
        <v/>
      </c>
      <c r="AJ71" s="73" t="str">
        <f t="shared" ca="1" si="108"/>
        <v/>
      </c>
      <c r="AK71" s="74" t="str">
        <f t="shared" ca="1" si="34"/>
        <v/>
      </c>
      <c r="AL71" s="73" t="str">
        <f t="shared" ref="AL71" ca="1" si="112">IF(OR(AL70="",AL70&gt;=$V$11),"",IF($V$10="mensal",EOMONTH(AL70,1),IF($V$10="bimestral",EOMONTH(AL70,2),IF($V$10="trimestral",EOMONTH(AL70,3),IF($V$10="quadrimestral",EOMONTH(AL70,4),IF($V$10="semestral",EOMONTH(AL70,6),IF($V$10="anual",EOMONTH(AL70,12),"")))))))</f>
        <v/>
      </c>
      <c r="AM71" s="74" t="str">
        <f t="shared" ca="1" si="36"/>
        <v/>
      </c>
    </row>
    <row r="72" spans="1:39" ht="15.75" x14ac:dyDescent="0.25">
      <c r="A72" s="1261" t="s">
        <v>513</v>
      </c>
      <c r="B72" s="1262"/>
      <c r="C72" s="1262"/>
      <c r="D72" s="1263"/>
      <c r="E72" s="1289">
        <v>0.13250000000000001</v>
      </c>
      <c r="F72" s="1290"/>
      <c r="G72" s="1290"/>
      <c r="H72" s="1290"/>
      <c r="I72" s="1290"/>
      <c r="J72" s="1290"/>
      <c r="K72" s="1290"/>
      <c r="L72" s="1291"/>
      <c r="M72" s="3"/>
      <c r="N72" s="3"/>
      <c r="P72" s="3"/>
      <c r="Q72" s="3"/>
      <c r="R72" s="3"/>
      <c r="S72" s="83"/>
      <c r="T72" s="83"/>
      <c r="U72" s="83"/>
      <c r="V72" s="83"/>
      <c r="W72" s="84"/>
      <c r="X72" s="3"/>
      <c r="Y72" s="3"/>
      <c r="Z72" s="3"/>
      <c r="AA72" s="3"/>
      <c r="AB72" s="3"/>
      <c r="AC72" s="3"/>
      <c r="AD72" s="3"/>
      <c r="AE72" s="3"/>
      <c r="AF72" s="73" t="str">
        <f t="shared" ref="AF72" ca="1" si="113">IF(OR(AF71="",AF71&gt;=$S$11),"",IF($S$10="mensal",EOMONTH(AF71,1),IF($S$10="bimestral",EOMONTH(AF71,2),IF($S$10="trimestral",EOMONTH(AF71,3),IF($S$10="quadrimestral",EOMONTH(AF71,4),IF($S$10="semestral",EOMONTH(AF71,6),IF($S$10="anual",EOMONTH(AF71,12),"")))))))</f>
        <v/>
      </c>
      <c r="AG72" s="74" t="str">
        <f t="shared" ca="1" si="31"/>
        <v/>
      </c>
      <c r="AH72" s="73" t="str">
        <f t="shared" ref="AH72" ca="1" si="114">IF(OR(AH71="",AH71&gt;=$T$11),"",IF($T$10="mensal",EOMONTH(AH71,1),IF($T$10="bimestral",EOMONTH(AH71,2),IF($T$10="trimestral",EOMONTH(AH71,3),IF($T$10="quadrimestral",EOMONTH(AH71,4),IF($T$10="semestral",EOMONTH(AH71,6),IF($T$10="anual",EOMONTH(AH71,12),"")))))))</f>
        <v/>
      </c>
      <c r="AI72" s="74" t="str">
        <f t="shared" ca="1" si="33"/>
        <v/>
      </c>
      <c r="AJ72" s="73" t="str">
        <f t="shared" ca="1" si="108"/>
        <v/>
      </c>
      <c r="AK72" s="74" t="str">
        <f t="shared" ca="1" si="34"/>
        <v/>
      </c>
      <c r="AL72" s="73" t="str">
        <f t="shared" ref="AL72" ca="1" si="115">IF(OR(AL71="",AL71&gt;=$V$11),"",IF($V$10="mensal",EOMONTH(AL71,1),IF($V$10="bimestral",EOMONTH(AL71,2),IF($V$10="trimestral",EOMONTH(AL71,3),IF($V$10="quadrimestral",EOMONTH(AL71,4),IF($V$10="semestral",EOMONTH(AL71,6),IF($V$10="anual",EOMONTH(AL71,12),"")))))))</f>
        <v/>
      </c>
      <c r="AM72" s="74" t="str">
        <f t="shared" ca="1" si="36"/>
        <v/>
      </c>
    </row>
    <row r="73" spans="1:39" ht="15.75" x14ac:dyDescent="0.25">
      <c r="A73" s="1261" t="s">
        <v>707</v>
      </c>
      <c r="B73" s="1262"/>
      <c r="C73" s="1262"/>
      <c r="D73" s="1263"/>
      <c r="E73" s="1272">
        <f>IFERROR((B66+C66)/D66,0)</f>
        <v>0</v>
      </c>
      <c r="F73" s="1273"/>
      <c r="G73" s="1273"/>
      <c r="H73" s="1273"/>
      <c r="I73" s="1273"/>
      <c r="J73" s="1273"/>
      <c r="K73" s="1273"/>
      <c r="L73" s="1274"/>
      <c r="M73" s="3"/>
      <c r="N73" s="3"/>
      <c r="P73" s="3"/>
      <c r="Q73" s="3"/>
      <c r="R73" s="3"/>
      <c r="S73" s="83"/>
      <c r="T73" s="83"/>
      <c r="U73" s="83"/>
      <c r="V73" s="83"/>
      <c r="W73" s="84"/>
      <c r="X73" s="3"/>
      <c r="Y73" s="3"/>
      <c r="Z73" s="3"/>
      <c r="AA73" s="3"/>
      <c r="AB73" s="3"/>
      <c r="AC73" s="3"/>
      <c r="AD73" s="3"/>
      <c r="AE73" s="3"/>
      <c r="AF73" s="73" t="str">
        <f t="shared" ref="AF73" ca="1" si="116">IF(OR(AF72="",AF72&gt;=$S$11),"",IF($S$10="mensal",EOMONTH(AF72,1),IF($S$10="bimestral",EOMONTH(AF72,2),IF($S$10="trimestral",EOMONTH(AF72,3),IF($S$10="quadrimestral",EOMONTH(AF72,4),IF($S$10="semestral",EOMONTH(AF72,6),IF($S$10="anual",EOMONTH(AF72,12),"")))))))</f>
        <v/>
      </c>
      <c r="AG73" s="74" t="str">
        <f t="shared" ca="1" si="31"/>
        <v/>
      </c>
      <c r="AH73" s="73" t="str">
        <f t="shared" ref="AH73" ca="1" si="117">IF(OR(AH72="",AH72&gt;=$T$11),"",IF($T$10="mensal",EOMONTH(AH72,1),IF($T$10="bimestral",EOMONTH(AH72,2),IF($T$10="trimestral",EOMONTH(AH72,3),IF($T$10="quadrimestral",EOMONTH(AH72,4),IF($T$10="semestral",EOMONTH(AH72,6),IF($T$10="anual",EOMONTH(AH72,12),"")))))))</f>
        <v/>
      </c>
      <c r="AI73" s="74" t="str">
        <f t="shared" ca="1" si="33"/>
        <v/>
      </c>
      <c r="AJ73" s="73" t="str">
        <f t="shared" ca="1" si="108"/>
        <v/>
      </c>
      <c r="AK73" s="74" t="str">
        <f t="shared" ca="1" si="34"/>
        <v/>
      </c>
      <c r="AL73" s="73" t="str">
        <f t="shared" ref="AL73" ca="1" si="118">IF(OR(AL72="",AL72&gt;=$V$11),"",IF($V$10="mensal",EOMONTH(AL72,1),IF($V$10="bimestral",EOMONTH(AL72,2),IF($V$10="trimestral",EOMONTH(AL72,3),IF($V$10="quadrimestral",EOMONTH(AL72,4),IF($V$10="semestral",EOMONTH(AL72,6),IF($V$10="anual",EOMONTH(AL72,12),"")))))))</f>
        <v/>
      </c>
      <c r="AM73" s="74" t="str">
        <f t="shared" ca="1" si="36"/>
        <v/>
      </c>
    </row>
    <row r="74" spans="1:39" ht="15.75" x14ac:dyDescent="0.25">
      <c r="A74" s="1249" t="s">
        <v>514</v>
      </c>
      <c r="B74" s="1250"/>
      <c r="C74" s="1250"/>
      <c r="D74" s="1251"/>
      <c r="E74" s="1269">
        <f>IFERROR(T54/-G53,0)</f>
        <v>0</v>
      </c>
      <c r="F74" s="1270"/>
      <c r="G74" s="1270"/>
      <c r="H74" s="1270"/>
      <c r="I74" s="1270"/>
      <c r="J74" s="1270"/>
      <c r="K74" s="1270"/>
      <c r="L74" s="1271"/>
      <c r="M74" s="3"/>
      <c r="N74" s="3"/>
      <c r="P74" s="3"/>
      <c r="Q74" s="3"/>
      <c r="R74" s="3"/>
      <c r="S74" s="83"/>
      <c r="T74" s="83"/>
      <c r="U74" s="83"/>
      <c r="V74" s="83"/>
      <c r="W74" s="84"/>
      <c r="X74" s="3"/>
      <c r="Y74" s="3"/>
      <c r="Z74" s="3"/>
      <c r="AA74" s="3"/>
      <c r="AB74" s="3"/>
      <c r="AC74" s="3"/>
      <c r="AD74" s="3"/>
      <c r="AE74" s="3"/>
      <c r="AF74" s="73" t="str">
        <f t="shared" ref="AF74" ca="1" si="119">IF(OR(AF73="",AF73&gt;=$S$11),"",IF($S$10="mensal",EOMONTH(AF73,1),IF($S$10="bimestral",EOMONTH(AF73,2),IF($S$10="trimestral",EOMONTH(AF73,3),IF($S$10="quadrimestral",EOMONTH(AF73,4),IF($S$10="semestral",EOMONTH(AF73,6),IF($S$10="anual",EOMONTH(AF73,12),"")))))))</f>
        <v/>
      </c>
      <c r="AG74" s="74" t="str">
        <f t="shared" ca="1" si="31"/>
        <v/>
      </c>
      <c r="AH74" s="73" t="str">
        <f t="shared" ref="AH74" ca="1" si="120">IF(OR(AH73="",AH73&gt;=$T$11),"",IF($T$10="mensal",EOMONTH(AH73,1),IF($T$10="bimestral",EOMONTH(AH73,2),IF($T$10="trimestral",EOMONTH(AH73,3),IF($T$10="quadrimestral",EOMONTH(AH73,4),IF($T$10="semestral",EOMONTH(AH73,6),IF($T$10="anual",EOMONTH(AH73,12),"")))))))</f>
        <v/>
      </c>
      <c r="AI74" s="74" t="str">
        <f t="shared" ca="1" si="33"/>
        <v/>
      </c>
      <c r="AJ74" s="73" t="str">
        <f t="shared" ca="1" si="108"/>
        <v/>
      </c>
      <c r="AK74" s="74" t="str">
        <f t="shared" ca="1" si="34"/>
        <v/>
      </c>
      <c r="AL74" s="73" t="str">
        <f t="shared" ref="AL74" ca="1" si="121">IF(OR(AL73="",AL73&gt;=$V$11),"",IF($V$10="mensal",EOMONTH(AL73,1),IF($V$10="bimestral",EOMONTH(AL73,2),IF($V$10="trimestral",EOMONTH(AL73,3),IF($V$10="quadrimestral",EOMONTH(AL73,4),IF($V$10="semestral",EOMONTH(AL73,6),IF($V$10="anual",EOMONTH(AL73,12),"")))))))</f>
        <v/>
      </c>
      <c r="AM74" s="74" t="str">
        <f t="shared" ca="1" si="36"/>
        <v/>
      </c>
    </row>
    <row r="75" spans="1:39" ht="15.75" x14ac:dyDescent="0.25">
      <c r="B75" s="383"/>
      <c r="C75" s="383"/>
      <c r="J75" s="388"/>
      <c r="K75" s="388"/>
      <c r="L75" s="388"/>
      <c r="M75" s="3"/>
      <c r="N75" s="3"/>
      <c r="AJ75" s="73" t="str">
        <f t="shared" ca="1" si="108"/>
        <v/>
      </c>
    </row>
    <row r="76" spans="1:39" ht="15.75" x14ac:dyDescent="0.25">
      <c r="A76" s="626" t="s">
        <v>518</v>
      </c>
      <c r="B76" s="626"/>
      <c r="C76" s="626"/>
      <c r="D76" s="626"/>
      <c r="E76" s="626"/>
      <c r="F76" s="626"/>
      <c r="G76" s="626"/>
      <c r="H76" s="626"/>
      <c r="I76" s="626"/>
      <c r="J76" s="626"/>
      <c r="K76" s="626"/>
      <c r="L76" s="626"/>
      <c r="M76" s="3"/>
      <c r="N76" s="3"/>
      <c r="P76" s="3"/>
      <c r="Q76" s="3"/>
      <c r="R76" s="3"/>
      <c r="S76" s="3"/>
      <c r="T76" s="3"/>
      <c r="U76" s="3"/>
      <c r="V76" s="3"/>
      <c r="W76" s="3"/>
      <c r="X76" s="3"/>
      <c r="Y76" s="3"/>
      <c r="Z76" s="3"/>
      <c r="AA76" s="3"/>
      <c r="AB76" s="3"/>
      <c r="AC76" s="3"/>
      <c r="AD76" s="3"/>
      <c r="AE76" s="3"/>
      <c r="AF76" s="73" t="str">
        <f t="shared" ref="AF76:AF139" ca="1" si="122">IF(OR(AF75="",AF75&gt;=$S$11),"",IF($S$10="mensal",EOMONTH(AF75,1),IF($S$10="bimestral",EOMONTH(AF75,2),IF($S$10="trimestral",EOMONTH(AF75,3),IF($S$10="quadrimestral",EOMONTH(AF75,4),IF($S$10="semestral",EOMONTH(AF75,6),IF($S$10="anual",EOMONTH(AF75,12),"")))))))</f>
        <v/>
      </c>
      <c r="AG76" s="74" t="str">
        <f t="shared" ref="AG76:AG100" ca="1" si="123">IF(AF76="","",$S$16)</f>
        <v/>
      </c>
      <c r="AH76" s="73" t="str">
        <f t="shared" ref="AH76:AH139" ca="1" si="124">IF(OR(AH75="",AH75&gt;=$T$11),"",IF($T$10="mensal",EOMONTH(AH75,1),IF($T$10="bimestral",EOMONTH(AH75,2),IF($T$10="trimestral",EOMONTH(AH75,3),IF($T$10="quadrimestral",EOMONTH(AH75,4),IF($T$10="semestral",EOMONTH(AH75,6),IF($T$10="anual",EOMONTH(AH75,12),"")))))))</f>
        <v/>
      </c>
      <c r="AI76" s="74" t="str">
        <f t="shared" ref="AI76:AI100" ca="1" si="125">IF(AH76="","",$T$16)</f>
        <v/>
      </c>
      <c r="AJ76" s="73" t="str">
        <f t="shared" ca="1" si="108"/>
        <v/>
      </c>
      <c r="AK76" s="74" t="str">
        <f t="shared" ref="AK76:AK100" ca="1" si="126">IF(AJ76="","",$T$16)</f>
        <v/>
      </c>
      <c r="AL76" s="73" t="str">
        <f t="shared" ref="AL76:AL139" ca="1" si="127">IF(OR(AL75="",AL75&gt;=$V$11),"",IF($V$10="mensal",EOMONTH(AL75,1),IF($V$10="bimestral",EOMONTH(AL75,2),IF($V$10="trimestral",EOMONTH(AL75,3),IF($V$10="quadrimestral",EOMONTH(AL75,4),IF($V$10="semestral",EOMONTH(AL75,6),IF($V$10="anual",EOMONTH(AL75,12),"")))))))</f>
        <v/>
      </c>
      <c r="AM76" s="74" t="str">
        <f t="shared" ref="AM76:AM100" ca="1" si="128">IF(AL76="","",$V$16)</f>
        <v/>
      </c>
    </row>
    <row r="77" spans="1:39" ht="15.75" customHeight="1" x14ac:dyDescent="0.25">
      <c r="A77" s="1215" t="s">
        <v>343</v>
      </c>
      <c r="B77" s="1254" t="s">
        <v>696</v>
      </c>
      <c r="C77" s="1265" t="s">
        <v>697</v>
      </c>
      <c r="D77" s="1254" t="s">
        <v>702</v>
      </c>
      <c r="E77" s="1254" t="s">
        <v>698</v>
      </c>
      <c r="F77" s="1254" t="s">
        <v>493</v>
      </c>
      <c r="G77" s="1254" t="s">
        <v>699</v>
      </c>
      <c r="H77" s="1254" t="s">
        <v>896</v>
      </c>
      <c r="I77" s="1267" t="s">
        <v>468</v>
      </c>
      <c r="J77" s="1212" t="s">
        <v>494</v>
      </c>
      <c r="K77" s="1213"/>
      <c r="L77" s="1253" t="s">
        <v>495</v>
      </c>
      <c r="M77" s="3"/>
      <c r="N77" s="433" t="s">
        <v>496</v>
      </c>
      <c r="O77" s="433"/>
      <c r="P77" s="433"/>
      <c r="Q77" s="432"/>
      <c r="R77" s="432"/>
      <c r="S77" s="3"/>
      <c r="T77" s="3"/>
      <c r="U77" s="3"/>
      <c r="V77" s="3"/>
      <c r="W77" s="3"/>
      <c r="X77" s="3"/>
      <c r="Z77" s="3"/>
      <c r="AA77" s="3"/>
      <c r="AB77" s="3"/>
      <c r="AC77" s="3"/>
      <c r="AD77" s="3"/>
      <c r="AE77" s="3"/>
      <c r="AF77" s="73" t="str">
        <f t="shared" ca="1" si="122"/>
        <v/>
      </c>
      <c r="AG77" s="74" t="str">
        <f t="shared" ca="1" si="123"/>
        <v/>
      </c>
      <c r="AH77" s="73" t="str">
        <f t="shared" ca="1" si="124"/>
        <v/>
      </c>
      <c r="AI77" s="74" t="str">
        <f t="shared" ca="1" si="125"/>
        <v/>
      </c>
      <c r="AJ77" s="73" t="str">
        <f t="shared" ca="1" si="108"/>
        <v/>
      </c>
      <c r="AK77" s="74" t="str">
        <f t="shared" ca="1" si="126"/>
        <v/>
      </c>
      <c r="AL77" s="73" t="str">
        <f t="shared" ca="1" si="127"/>
        <v/>
      </c>
      <c r="AM77" s="74" t="str">
        <f t="shared" ca="1" si="128"/>
        <v/>
      </c>
    </row>
    <row r="78" spans="1:39" ht="15.75" x14ac:dyDescent="0.25">
      <c r="A78" s="1217"/>
      <c r="B78" s="1264"/>
      <c r="C78" s="1266"/>
      <c r="D78" s="1264"/>
      <c r="E78" s="1264"/>
      <c r="F78" s="1264"/>
      <c r="G78" s="1264"/>
      <c r="H78" s="1264"/>
      <c r="I78" s="1268"/>
      <c r="J78" s="410" t="s">
        <v>497</v>
      </c>
      <c r="K78" s="410" t="s">
        <v>498</v>
      </c>
      <c r="L78" s="1254"/>
      <c r="M78" s="3"/>
      <c r="N78" s="434"/>
      <c r="O78" s="434"/>
      <c r="P78" s="434"/>
      <c r="Q78" s="3"/>
      <c r="R78" s="3"/>
      <c r="S78" s="3"/>
      <c r="T78" s="3"/>
      <c r="U78" s="3"/>
      <c r="V78" s="3"/>
      <c r="W78" s="433" t="s">
        <v>496</v>
      </c>
      <c r="X78" s="433"/>
      <c r="Z78" s="3"/>
      <c r="AA78" s="3"/>
      <c r="AB78" s="3"/>
      <c r="AC78" s="3"/>
      <c r="AD78" s="3"/>
      <c r="AE78" s="3"/>
      <c r="AF78" s="73" t="str">
        <f t="shared" ca="1" si="122"/>
        <v/>
      </c>
      <c r="AG78" s="74" t="str">
        <f t="shared" ca="1" si="123"/>
        <v/>
      </c>
      <c r="AH78" s="73" t="str">
        <f t="shared" ca="1" si="124"/>
        <v/>
      </c>
      <c r="AI78" s="74" t="str">
        <f t="shared" ca="1" si="125"/>
        <v/>
      </c>
      <c r="AJ78" s="73" t="str">
        <f t="shared" ca="1" si="108"/>
        <v/>
      </c>
      <c r="AK78" s="74" t="str">
        <f t="shared" ca="1" si="126"/>
        <v/>
      </c>
      <c r="AL78" s="73" t="str">
        <f t="shared" ca="1" si="127"/>
        <v/>
      </c>
      <c r="AM78" s="74" t="str">
        <f t="shared" ca="1" si="128"/>
        <v/>
      </c>
    </row>
    <row r="79" spans="1:39" ht="15.75" x14ac:dyDescent="0.25">
      <c r="A79" s="406">
        <v>0</v>
      </c>
      <c r="B79" s="60">
        <v>0</v>
      </c>
      <c r="C79" s="87">
        <v>0</v>
      </c>
      <c r="D79" s="60">
        <v>0</v>
      </c>
      <c r="E79" s="231">
        <f>B79+C79-D79</f>
        <v>0</v>
      </c>
      <c r="F79" s="60">
        <f>O4</f>
        <v>0</v>
      </c>
      <c r="G79" s="87">
        <f>E79-F79</f>
        <v>0</v>
      </c>
      <c r="H79" s="60">
        <v>0</v>
      </c>
      <c r="I79" s="231">
        <v>0</v>
      </c>
      <c r="J79" s="232">
        <f>IF(B79="","",G79-H79-I79)</f>
        <v>0</v>
      </c>
      <c r="K79" s="426">
        <f>J79</f>
        <v>0</v>
      </c>
      <c r="L79" s="16">
        <f>IFERROR(J79/B79+C79,0)</f>
        <v>0</v>
      </c>
      <c r="M79" s="3"/>
      <c r="N79" s="435" t="s">
        <v>708</v>
      </c>
      <c r="O79" s="436" t="s">
        <v>709</v>
      </c>
      <c r="P79" s="436" t="s">
        <v>710</v>
      </c>
      <c r="Q79" s="80"/>
      <c r="R79" s="80"/>
      <c r="S79" s="3"/>
      <c r="T79" s="71" t="s">
        <v>499</v>
      </c>
      <c r="U79" s="654"/>
      <c r="V79" s="3"/>
      <c r="W79" s="434"/>
      <c r="X79" s="434"/>
      <c r="Z79" s="3"/>
      <c r="AA79" s="3"/>
      <c r="AB79" s="3"/>
      <c r="AC79" s="3"/>
      <c r="AD79" s="3"/>
      <c r="AE79" s="3"/>
      <c r="AF79" s="73" t="str">
        <f t="shared" ca="1" si="122"/>
        <v/>
      </c>
      <c r="AG79" s="74" t="str">
        <f t="shared" ca="1" si="123"/>
        <v/>
      </c>
      <c r="AH79" s="73" t="str">
        <f t="shared" ca="1" si="124"/>
        <v/>
      </c>
      <c r="AI79" s="74" t="str">
        <f t="shared" ca="1" si="125"/>
        <v/>
      </c>
      <c r="AJ79" s="73" t="str">
        <f t="shared" ca="1" si="108"/>
        <v/>
      </c>
      <c r="AK79" s="74" t="str">
        <f t="shared" ca="1" si="126"/>
        <v/>
      </c>
      <c r="AL79" s="73" t="str">
        <f t="shared" ca="1" si="127"/>
        <v/>
      </c>
      <c r="AM79" s="74" t="str">
        <f t="shared" ca="1" si="128"/>
        <v/>
      </c>
    </row>
    <row r="80" spans="1:39" ht="15.75" x14ac:dyDescent="0.25">
      <c r="A80" s="17" t="str">
        <f>IF(A79&lt;ROUNDUP($O$12/12,0),A79+1,"")</f>
        <v/>
      </c>
      <c r="B80" s="61" t="str">
        <f t="shared" ref="B80:B91" si="129">IF(A80="","",B22*(($G$46/100)+1))</f>
        <v/>
      </c>
      <c r="C80" s="88" t="str">
        <f t="shared" ref="C80:C91" si="130">IF(A80="","",C22*(($G$47/100)+1))</f>
        <v/>
      </c>
      <c r="D80" s="61" t="str">
        <f t="shared" ref="D80:D91" si="131">IF(A80="","",D22*(($G$48/100)+1))</f>
        <v/>
      </c>
      <c r="E80" s="232" t="str">
        <f>IF(A80="","",B80+C80-D80)</f>
        <v/>
      </c>
      <c r="F80" s="18"/>
      <c r="G80" s="88" t="str">
        <f t="shared" ref="G80:G91" si="132">IF(A80="","",E80-F80)</f>
        <v/>
      </c>
      <c r="H80" s="61" t="str">
        <f t="shared" ref="H80:H91" si="133">IF(A80="","",H22)</f>
        <v/>
      </c>
      <c r="I80" s="232" t="str">
        <f>IF(A80="","",$AD$5)</f>
        <v/>
      </c>
      <c r="J80" s="232" t="str">
        <f>IF(B80="","",G80-H80-I80)</f>
        <v/>
      </c>
      <c r="K80" s="61" t="str">
        <f>IF(A80="","",J80)</f>
        <v/>
      </c>
      <c r="L80" s="19" t="str">
        <f>IFERROR(IF(A80="","",(J80/(B80+C80))),"")</f>
        <v/>
      </c>
      <c r="M80" s="20"/>
      <c r="N80" s="437">
        <v>0</v>
      </c>
      <c r="O80" s="438">
        <f>G79</f>
        <v>0</v>
      </c>
      <c r="P80" s="439">
        <f>O80</f>
        <v>0</v>
      </c>
      <c r="Q80" s="81"/>
      <c r="R80" s="82"/>
      <c r="S80" s="3"/>
      <c r="T80" s="442">
        <f>NPV(E98,G80:G91)</f>
        <v>0</v>
      </c>
      <c r="U80" s="655"/>
      <c r="V80" s="3"/>
      <c r="W80" s="443" t="s">
        <v>500</v>
      </c>
      <c r="X80" s="443">
        <f>MATCH(0,P80:P92,1)+1</f>
        <v>2</v>
      </c>
      <c r="Z80" s="3"/>
      <c r="AA80" s="3"/>
      <c r="AB80" s="3"/>
      <c r="AC80" s="3"/>
      <c r="AD80" s="3"/>
      <c r="AE80" s="3"/>
      <c r="AF80" s="73" t="str">
        <f t="shared" ca="1" si="122"/>
        <v/>
      </c>
      <c r="AG80" s="74" t="str">
        <f t="shared" ca="1" si="123"/>
        <v/>
      </c>
      <c r="AH80" s="73" t="str">
        <f t="shared" ca="1" si="124"/>
        <v/>
      </c>
      <c r="AI80" s="74" t="str">
        <f t="shared" ca="1" si="125"/>
        <v/>
      </c>
      <c r="AJ80" s="73" t="str">
        <f t="shared" ca="1" si="108"/>
        <v/>
      </c>
      <c r="AK80" s="74" t="str">
        <f t="shared" ca="1" si="126"/>
        <v/>
      </c>
      <c r="AL80" s="73" t="str">
        <f t="shared" ca="1" si="127"/>
        <v/>
      </c>
      <c r="AM80" s="74" t="str">
        <f t="shared" ca="1" si="128"/>
        <v/>
      </c>
    </row>
    <row r="81" spans="1:39" ht="15.75" x14ac:dyDescent="0.25">
      <c r="A81" s="17" t="str">
        <f t="shared" ref="A81:A91" si="134">IF(A80&lt;ROUNDUP($O$12/12,0),A80+1,"")</f>
        <v/>
      </c>
      <c r="B81" s="61" t="str">
        <f t="shared" si="129"/>
        <v/>
      </c>
      <c r="C81" s="88" t="str">
        <f t="shared" si="130"/>
        <v/>
      </c>
      <c r="D81" s="61" t="str">
        <f t="shared" si="131"/>
        <v/>
      </c>
      <c r="E81" s="232" t="str">
        <f>IF(A81="","",B81+C81-D81)</f>
        <v/>
      </c>
      <c r="F81" s="18"/>
      <c r="G81" s="88" t="str">
        <f t="shared" si="132"/>
        <v/>
      </c>
      <c r="H81" s="61" t="str">
        <f t="shared" si="133"/>
        <v/>
      </c>
      <c r="I81" s="232" t="str">
        <f>IF(A81="","",$AD$6)</f>
        <v/>
      </c>
      <c r="J81" s="232" t="str">
        <f>IF(A81="","",G81-H81-I81)</f>
        <v/>
      </c>
      <c r="K81" s="61" t="str">
        <f t="shared" ref="K81:K91" si="135">IF(A81="","",J81+K80)</f>
        <v/>
      </c>
      <c r="L81" s="19" t="str">
        <f t="shared" ref="L81:L91" si="136">IFERROR(IF(A81="","",(J81/(B81+C81))),"")</f>
        <v/>
      </c>
      <c r="M81" s="20"/>
      <c r="N81" s="437">
        <v>1</v>
      </c>
      <c r="O81" s="438" t="str">
        <f t="shared" ref="O81:O92" si="137">G80</f>
        <v/>
      </c>
      <c r="P81" s="439" t="e">
        <f>O81+P80</f>
        <v>#VALUE!</v>
      </c>
      <c r="Q81" s="81"/>
      <c r="R81" s="82"/>
      <c r="S81" s="3"/>
      <c r="T81" s="3"/>
      <c r="U81" s="3"/>
      <c r="V81" s="3"/>
      <c r="W81" s="443" t="s">
        <v>501</v>
      </c>
      <c r="X81" s="443">
        <f>X80-1</f>
        <v>1</v>
      </c>
      <c r="Z81" s="3"/>
      <c r="AA81" s="3"/>
      <c r="AB81" s="3"/>
      <c r="AC81" s="3"/>
      <c r="AD81" s="3"/>
      <c r="AE81" s="3"/>
      <c r="AF81" s="73" t="str">
        <f t="shared" ca="1" si="122"/>
        <v/>
      </c>
      <c r="AG81" s="74" t="str">
        <f t="shared" ca="1" si="123"/>
        <v/>
      </c>
      <c r="AH81" s="73" t="str">
        <f t="shared" ca="1" si="124"/>
        <v/>
      </c>
      <c r="AI81" s="74" t="str">
        <f t="shared" ca="1" si="125"/>
        <v/>
      </c>
      <c r="AJ81" s="73" t="str">
        <f t="shared" ca="1" si="108"/>
        <v/>
      </c>
      <c r="AK81" s="74" t="str">
        <f t="shared" ca="1" si="126"/>
        <v/>
      </c>
      <c r="AL81" s="73" t="str">
        <f t="shared" ca="1" si="127"/>
        <v/>
      </c>
      <c r="AM81" s="74" t="str">
        <f t="shared" ca="1" si="128"/>
        <v/>
      </c>
    </row>
    <row r="82" spans="1:39" ht="15.75" x14ac:dyDescent="0.25">
      <c r="A82" s="17" t="str">
        <f t="shared" si="134"/>
        <v/>
      </c>
      <c r="B82" s="61" t="str">
        <f t="shared" si="129"/>
        <v/>
      </c>
      <c r="C82" s="88" t="str">
        <f t="shared" si="130"/>
        <v/>
      </c>
      <c r="D82" s="61" t="str">
        <f t="shared" si="131"/>
        <v/>
      </c>
      <c r="E82" s="232" t="str">
        <f t="shared" ref="E82:E91" si="138">IF(A82="","",B82+C82-D82)</f>
        <v/>
      </c>
      <c r="F82" s="18"/>
      <c r="G82" s="88" t="str">
        <f t="shared" si="132"/>
        <v/>
      </c>
      <c r="H82" s="61" t="str">
        <f t="shared" si="133"/>
        <v/>
      </c>
      <c r="I82" s="232" t="str">
        <f>IF(A82="","",$AD$7)</f>
        <v/>
      </c>
      <c r="J82" s="232" t="str">
        <f t="shared" ref="J82:J91" si="139">IF(A82="","",G82-H82-I82)</f>
        <v/>
      </c>
      <c r="K82" s="61" t="str">
        <f t="shared" si="135"/>
        <v/>
      </c>
      <c r="L82" s="19" t="str">
        <f t="shared" si="136"/>
        <v/>
      </c>
      <c r="M82" s="20"/>
      <c r="N82" s="437">
        <v>2</v>
      </c>
      <c r="O82" s="438" t="str">
        <f t="shared" si="137"/>
        <v/>
      </c>
      <c r="P82" s="439" t="e">
        <f>O82+P81</f>
        <v>#VALUE!</v>
      </c>
      <c r="Q82" s="81"/>
      <c r="R82" s="82"/>
      <c r="S82" s="3"/>
      <c r="T82" s="3"/>
      <c r="U82" s="3"/>
      <c r="V82" s="3"/>
      <c r="W82" s="443" t="s">
        <v>502</v>
      </c>
      <c r="X82" s="444" t="str">
        <f>IFERROR(INDEX(O80:O92,X80,1),0)</f>
        <v/>
      </c>
      <c r="Z82" s="3"/>
      <c r="AA82" s="3"/>
      <c r="AB82" s="3"/>
      <c r="AC82" s="3"/>
      <c r="AD82" s="3"/>
      <c r="AE82" s="3"/>
      <c r="AF82" s="73" t="str">
        <f t="shared" ca="1" si="122"/>
        <v/>
      </c>
      <c r="AG82" s="74" t="str">
        <f t="shared" ca="1" si="123"/>
        <v/>
      </c>
      <c r="AH82" s="73" t="str">
        <f t="shared" ca="1" si="124"/>
        <v/>
      </c>
      <c r="AI82" s="74" t="str">
        <f t="shared" ca="1" si="125"/>
        <v/>
      </c>
      <c r="AJ82" s="73" t="str">
        <f t="shared" ca="1" si="108"/>
        <v/>
      </c>
      <c r="AK82" s="74" t="str">
        <f t="shared" ca="1" si="126"/>
        <v/>
      </c>
      <c r="AL82" s="73" t="str">
        <f t="shared" ca="1" si="127"/>
        <v/>
      </c>
      <c r="AM82" s="74" t="str">
        <f t="shared" ca="1" si="128"/>
        <v/>
      </c>
    </row>
    <row r="83" spans="1:39" ht="15.75" x14ac:dyDescent="0.25">
      <c r="A83" s="17" t="str">
        <f t="shared" si="134"/>
        <v/>
      </c>
      <c r="B83" s="61" t="str">
        <f t="shared" si="129"/>
        <v/>
      </c>
      <c r="C83" s="88" t="str">
        <f t="shared" si="130"/>
        <v/>
      </c>
      <c r="D83" s="61" t="str">
        <f t="shared" si="131"/>
        <v/>
      </c>
      <c r="E83" s="232" t="str">
        <f t="shared" si="138"/>
        <v/>
      </c>
      <c r="F83" s="18"/>
      <c r="G83" s="88" t="str">
        <f t="shared" si="132"/>
        <v/>
      </c>
      <c r="H83" s="61" t="str">
        <f t="shared" si="133"/>
        <v/>
      </c>
      <c r="I83" s="232" t="str">
        <f>IF(A83="","",$AD$8)</f>
        <v/>
      </c>
      <c r="J83" s="232" t="str">
        <f t="shared" si="139"/>
        <v/>
      </c>
      <c r="K83" s="61" t="str">
        <f t="shared" si="135"/>
        <v/>
      </c>
      <c r="L83" s="19" t="str">
        <f t="shared" si="136"/>
        <v/>
      </c>
      <c r="M83" s="20"/>
      <c r="N83" s="437">
        <v>3</v>
      </c>
      <c r="O83" s="438" t="str">
        <f t="shared" si="137"/>
        <v/>
      </c>
      <c r="P83" s="439" t="e">
        <f t="shared" ref="P83:P92" si="140">O83+P82</f>
        <v>#VALUE!</v>
      </c>
      <c r="Q83" s="81"/>
      <c r="R83" s="82"/>
      <c r="S83" s="3"/>
      <c r="T83" s="3"/>
      <c r="U83" s="3"/>
      <c r="V83" s="3"/>
      <c r="W83" s="443" t="s">
        <v>503</v>
      </c>
      <c r="X83" s="444">
        <f>INDEX(P80:P92,X81,1)</f>
        <v>0</v>
      </c>
      <c r="Z83" s="3"/>
      <c r="AA83" s="3"/>
      <c r="AB83" s="3"/>
      <c r="AC83" s="3"/>
      <c r="AD83" s="3"/>
      <c r="AE83" s="3"/>
      <c r="AF83" s="73" t="str">
        <f t="shared" ca="1" si="122"/>
        <v/>
      </c>
      <c r="AG83" s="74" t="str">
        <f t="shared" ca="1" si="123"/>
        <v/>
      </c>
      <c r="AH83" s="73" t="str">
        <f t="shared" ca="1" si="124"/>
        <v/>
      </c>
      <c r="AI83" s="74" t="str">
        <f t="shared" ca="1" si="125"/>
        <v/>
      </c>
      <c r="AJ83" s="73" t="str">
        <f t="shared" ca="1" si="108"/>
        <v/>
      </c>
      <c r="AK83" s="74" t="str">
        <f t="shared" ca="1" si="126"/>
        <v/>
      </c>
      <c r="AL83" s="73" t="str">
        <f t="shared" ca="1" si="127"/>
        <v/>
      </c>
      <c r="AM83" s="74" t="str">
        <f t="shared" ca="1" si="128"/>
        <v/>
      </c>
    </row>
    <row r="84" spans="1:39" ht="15.75" x14ac:dyDescent="0.25">
      <c r="A84" s="17" t="str">
        <f>IF(A83&lt;ROUNDUP($O$12/12,0),A83+1,"")</f>
        <v/>
      </c>
      <c r="B84" s="61" t="str">
        <f t="shared" si="129"/>
        <v/>
      </c>
      <c r="C84" s="88" t="str">
        <f t="shared" si="130"/>
        <v/>
      </c>
      <c r="D84" s="61" t="str">
        <f t="shared" si="131"/>
        <v/>
      </c>
      <c r="E84" s="232" t="str">
        <f t="shared" si="138"/>
        <v/>
      </c>
      <c r="F84" s="18"/>
      <c r="G84" s="88" t="str">
        <f t="shared" si="132"/>
        <v/>
      </c>
      <c r="H84" s="61" t="str">
        <f t="shared" si="133"/>
        <v/>
      </c>
      <c r="I84" s="232" t="str">
        <f>IF(A84="","",$AD$9)</f>
        <v/>
      </c>
      <c r="J84" s="232" t="str">
        <f t="shared" si="139"/>
        <v/>
      </c>
      <c r="K84" s="61" t="str">
        <f t="shared" si="135"/>
        <v/>
      </c>
      <c r="L84" s="19" t="str">
        <f t="shared" si="136"/>
        <v/>
      </c>
      <c r="M84" s="20"/>
      <c r="N84" s="437">
        <v>4</v>
      </c>
      <c r="O84" s="438" t="str">
        <f t="shared" si="137"/>
        <v/>
      </c>
      <c r="P84" s="439" t="e">
        <f t="shared" si="140"/>
        <v>#VALUE!</v>
      </c>
      <c r="Q84" s="81"/>
      <c r="R84" s="82"/>
      <c r="S84" s="3"/>
      <c r="T84" s="3"/>
      <c r="U84" s="3"/>
      <c r="V84" s="3"/>
      <c r="W84" s="3"/>
      <c r="X84" s="3"/>
      <c r="Z84" s="3"/>
      <c r="AA84" s="3"/>
      <c r="AB84" s="3"/>
      <c r="AC84" s="3"/>
      <c r="AD84" s="3"/>
      <c r="AE84" s="3"/>
      <c r="AF84" s="73" t="str">
        <f t="shared" ca="1" si="122"/>
        <v/>
      </c>
      <c r="AG84" s="74" t="str">
        <f t="shared" ca="1" si="123"/>
        <v/>
      </c>
      <c r="AH84" s="73" t="str">
        <f t="shared" ca="1" si="124"/>
        <v/>
      </c>
      <c r="AI84" s="74" t="str">
        <f t="shared" ca="1" si="125"/>
        <v/>
      </c>
      <c r="AJ84" s="73" t="str">
        <f t="shared" ca="1" si="108"/>
        <v/>
      </c>
      <c r="AK84" s="74" t="str">
        <f t="shared" ca="1" si="126"/>
        <v/>
      </c>
      <c r="AL84" s="73" t="str">
        <f t="shared" ca="1" si="127"/>
        <v/>
      </c>
      <c r="AM84" s="74" t="str">
        <f t="shared" ca="1" si="128"/>
        <v/>
      </c>
    </row>
    <row r="85" spans="1:39" ht="15.75" x14ac:dyDescent="0.25">
      <c r="A85" s="17" t="str">
        <f t="shared" si="134"/>
        <v/>
      </c>
      <c r="B85" s="61" t="str">
        <f t="shared" si="129"/>
        <v/>
      </c>
      <c r="C85" s="88" t="str">
        <f t="shared" si="130"/>
        <v/>
      </c>
      <c r="D85" s="61" t="str">
        <f t="shared" si="131"/>
        <v/>
      </c>
      <c r="E85" s="232" t="str">
        <f t="shared" si="138"/>
        <v/>
      </c>
      <c r="F85" s="408"/>
      <c r="G85" s="88" t="str">
        <f t="shared" si="132"/>
        <v/>
      </c>
      <c r="H85" s="61" t="str">
        <f t="shared" si="133"/>
        <v/>
      </c>
      <c r="I85" s="232" t="str">
        <f>IF(A85="","",$AD$10)</f>
        <v/>
      </c>
      <c r="J85" s="232" t="str">
        <f t="shared" si="139"/>
        <v/>
      </c>
      <c r="K85" s="61" t="str">
        <f t="shared" si="135"/>
        <v/>
      </c>
      <c r="L85" s="19" t="str">
        <f t="shared" si="136"/>
        <v/>
      </c>
      <c r="M85" s="20"/>
      <c r="N85" s="437">
        <v>5</v>
      </c>
      <c r="O85" s="438" t="str">
        <f t="shared" si="137"/>
        <v/>
      </c>
      <c r="P85" s="439" t="e">
        <f t="shared" si="140"/>
        <v>#VALUE!</v>
      </c>
      <c r="Q85" s="81"/>
      <c r="R85" s="82"/>
      <c r="S85" s="3"/>
      <c r="T85" s="3"/>
      <c r="U85" s="3"/>
      <c r="V85" s="3"/>
      <c r="W85" s="1252" t="s">
        <v>504</v>
      </c>
      <c r="X85" s="1252"/>
      <c r="Z85" s="3"/>
      <c r="AA85" s="3"/>
      <c r="AB85" s="3"/>
      <c r="AC85" s="3"/>
      <c r="AD85" s="3"/>
      <c r="AE85" s="3"/>
      <c r="AF85" s="73" t="str">
        <f t="shared" ca="1" si="122"/>
        <v/>
      </c>
      <c r="AG85" s="74" t="str">
        <f t="shared" ca="1" si="123"/>
        <v/>
      </c>
      <c r="AH85" s="73" t="str">
        <f t="shared" ca="1" si="124"/>
        <v/>
      </c>
      <c r="AI85" s="74" t="str">
        <f t="shared" ca="1" si="125"/>
        <v/>
      </c>
      <c r="AJ85" s="73" t="str">
        <f t="shared" ca="1" si="108"/>
        <v/>
      </c>
      <c r="AK85" s="74" t="str">
        <f t="shared" ca="1" si="126"/>
        <v/>
      </c>
      <c r="AL85" s="73" t="str">
        <f t="shared" ca="1" si="127"/>
        <v/>
      </c>
      <c r="AM85" s="74" t="str">
        <f t="shared" ca="1" si="128"/>
        <v/>
      </c>
    </row>
    <row r="86" spans="1:39" ht="15.75" x14ac:dyDescent="0.25">
      <c r="A86" s="17" t="str">
        <f t="shared" si="134"/>
        <v/>
      </c>
      <c r="B86" s="61" t="str">
        <f t="shared" si="129"/>
        <v/>
      </c>
      <c r="C86" s="88" t="str">
        <f t="shared" si="130"/>
        <v/>
      </c>
      <c r="D86" s="61" t="str">
        <f t="shared" si="131"/>
        <v/>
      </c>
      <c r="E86" s="232" t="str">
        <f t="shared" si="138"/>
        <v/>
      </c>
      <c r="F86" s="408"/>
      <c r="G86" s="88" t="str">
        <f t="shared" si="132"/>
        <v/>
      </c>
      <c r="H86" s="88" t="str">
        <f t="shared" si="133"/>
        <v/>
      </c>
      <c r="I86" s="61" t="str">
        <f>IF(A86="","",$AD$11)</f>
        <v/>
      </c>
      <c r="J86" s="232" t="str">
        <f t="shared" si="139"/>
        <v/>
      </c>
      <c r="K86" s="61" t="str">
        <f t="shared" si="135"/>
        <v/>
      </c>
      <c r="L86" s="19" t="str">
        <f t="shared" si="136"/>
        <v/>
      </c>
      <c r="M86" s="20"/>
      <c r="N86" s="437">
        <v>6</v>
      </c>
      <c r="O86" s="438" t="str">
        <f t="shared" si="137"/>
        <v/>
      </c>
      <c r="P86" s="439" t="e">
        <f t="shared" si="140"/>
        <v>#VALUE!</v>
      </c>
      <c r="Q86" s="81"/>
      <c r="R86" s="82"/>
      <c r="S86" s="3"/>
      <c r="T86" s="3"/>
      <c r="U86" s="3"/>
      <c r="V86" s="3"/>
      <c r="W86" s="445">
        <f>COUNTIF(P81:P92,"&lt;=0")</f>
        <v>0</v>
      </c>
      <c r="X86" s="445" t="s">
        <v>505</v>
      </c>
      <c r="Z86" s="3"/>
      <c r="AA86" s="3"/>
      <c r="AB86" s="3"/>
      <c r="AC86" s="3"/>
      <c r="AD86" s="3"/>
      <c r="AE86" s="3"/>
      <c r="AF86" s="73" t="str">
        <f t="shared" ca="1" si="122"/>
        <v/>
      </c>
      <c r="AG86" s="74" t="str">
        <f t="shared" ca="1" si="123"/>
        <v/>
      </c>
      <c r="AH86" s="73" t="str">
        <f t="shared" ca="1" si="124"/>
        <v/>
      </c>
      <c r="AI86" s="74" t="str">
        <f t="shared" ca="1" si="125"/>
        <v/>
      </c>
      <c r="AJ86" s="73" t="str">
        <f t="shared" ca="1" si="108"/>
        <v/>
      </c>
      <c r="AK86" s="74" t="str">
        <f t="shared" ca="1" si="126"/>
        <v/>
      </c>
      <c r="AL86" s="73" t="str">
        <f t="shared" ca="1" si="127"/>
        <v/>
      </c>
      <c r="AM86" s="74" t="str">
        <f t="shared" ca="1" si="128"/>
        <v/>
      </c>
    </row>
    <row r="87" spans="1:39" ht="15.75" x14ac:dyDescent="0.25">
      <c r="A87" s="17" t="str">
        <f t="shared" si="134"/>
        <v/>
      </c>
      <c r="B87" s="61" t="str">
        <f t="shared" si="129"/>
        <v/>
      </c>
      <c r="C87" s="88" t="str">
        <f t="shared" si="130"/>
        <v/>
      </c>
      <c r="D87" s="61" t="str">
        <f t="shared" si="131"/>
        <v/>
      </c>
      <c r="E87" s="232" t="str">
        <f t="shared" si="138"/>
        <v/>
      </c>
      <c r="F87" s="408"/>
      <c r="G87" s="88" t="str">
        <f t="shared" si="132"/>
        <v/>
      </c>
      <c r="H87" s="61" t="str">
        <f t="shared" si="133"/>
        <v/>
      </c>
      <c r="I87" s="232" t="str">
        <f>IF(A87="","",$AD$12)</f>
        <v/>
      </c>
      <c r="J87" s="232" t="str">
        <f t="shared" si="139"/>
        <v/>
      </c>
      <c r="K87" s="61" t="str">
        <f t="shared" si="135"/>
        <v/>
      </c>
      <c r="L87" s="19" t="str">
        <f t="shared" si="136"/>
        <v/>
      </c>
      <c r="M87" s="3"/>
      <c r="N87" s="437">
        <v>7</v>
      </c>
      <c r="O87" s="438" t="str">
        <f t="shared" si="137"/>
        <v/>
      </c>
      <c r="P87" s="439" t="e">
        <f t="shared" si="140"/>
        <v>#VALUE!</v>
      </c>
      <c r="Q87" s="81"/>
      <c r="R87" s="82"/>
      <c r="S87" s="3"/>
      <c r="T87" s="3"/>
      <c r="U87" s="3"/>
      <c r="V87" s="3"/>
      <c r="W87" s="446">
        <f>-IFERROR(ROUND((X83/X82)*12,0),0)</f>
        <v>0</v>
      </c>
      <c r="X87" s="445" t="s">
        <v>506</v>
      </c>
      <c r="Z87" s="3"/>
      <c r="AA87" s="3"/>
      <c r="AB87" s="3"/>
      <c r="AC87" s="3"/>
      <c r="AD87" s="3"/>
      <c r="AE87" s="3"/>
      <c r="AF87" s="73" t="str">
        <f t="shared" ca="1" si="122"/>
        <v/>
      </c>
      <c r="AG87" s="74" t="str">
        <f t="shared" ca="1" si="123"/>
        <v/>
      </c>
      <c r="AH87" s="73" t="str">
        <f t="shared" ca="1" si="124"/>
        <v/>
      </c>
      <c r="AI87" s="74" t="str">
        <f t="shared" ca="1" si="125"/>
        <v/>
      </c>
      <c r="AJ87" s="73" t="str">
        <f t="shared" ca="1" si="108"/>
        <v/>
      </c>
      <c r="AK87" s="74" t="str">
        <f t="shared" ca="1" si="126"/>
        <v/>
      </c>
      <c r="AL87" s="73" t="str">
        <f t="shared" ca="1" si="127"/>
        <v/>
      </c>
      <c r="AM87" s="74" t="str">
        <f t="shared" ca="1" si="128"/>
        <v/>
      </c>
    </row>
    <row r="88" spans="1:39" ht="15.75" x14ac:dyDescent="0.25">
      <c r="A88" s="17" t="str">
        <f t="shared" si="134"/>
        <v/>
      </c>
      <c r="B88" s="61" t="str">
        <f t="shared" si="129"/>
        <v/>
      </c>
      <c r="C88" s="88" t="str">
        <f t="shared" si="130"/>
        <v/>
      </c>
      <c r="D88" s="61" t="str">
        <f t="shared" si="131"/>
        <v/>
      </c>
      <c r="E88" s="232" t="str">
        <f t="shared" si="138"/>
        <v/>
      </c>
      <c r="F88" s="408"/>
      <c r="G88" s="88" t="str">
        <f t="shared" si="132"/>
        <v/>
      </c>
      <c r="H88" s="61" t="str">
        <f t="shared" si="133"/>
        <v/>
      </c>
      <c r="I88" s="232" t="str">
        <f>IF(A88="","",$AD$13)</f>
        <v/>
      </c>
      <c r="J88" s="232" t="str">
        <f t="shared" si="139"/>
        <v/>
      </c>
      <c r="K88" s="61" t="str">
        <f t="shared" si="135"/>
        <v/>
      </c>
      <c r="L88" s="19" t="str">
        <f t="shared" si="136"/>
        <v/>
      </c>
      <c r="M88" s="3"/>
      <c r="N88" s="437">
        <v>8</v>
      </c>
      <c r="O88" s="438" t="str">
        <f t="shared" si="137"/>
        <v/>
      </c>
      <c r="P88" s="439" t="e">
        <f t="shared" si="140"/>
        <v>#VALUE!</v>
      </c>
      <c r="Q88" s="81"/>
      <c r="R88" s="82"/>
      <c r="S88" s="3"/>
      <c r="T88" s="3"/>
      <c r="U88" s="3"/>
      <c r="V88" s="3"/>
      <c r="W88" s="3"/>
      <c r="X88" s="3"/>
      <c r="Z88" s="3"/>
      <c r="AA88" s="3"/>
      <c r="AB88" s="3"/>
      <c r="AC88" s="3"/>
      <c r="AD88" s="3"/>
      <c r="AE88" s="3"/>
      <c r="AF88" s="73" t="str">
        <f t="shared" ca="1" si="122"/>
        <v/>
      </c>
      <c r="AG88" s="74" t="str">
        <f t="shared" ca="1" si="123"/>
        <v/>
      </c>
      <c r="AH88" s="73" t="str">
        <f t="shared" ca="1" si="124"/>
        <v/>
      </c>
      <c r="AI88" s="74" t="str">
        <f t="shared" ca="1" si="125"/>
        <v/>
      </c>
      <c r="AJ88" s="73" t="str">
        <f t="shared" ca="1" si="108"/>
        <v/>
      </c>
      <c r="AK88" s="74" t="str">
        <f t="shared" ca="1" si="126"/>
        <v/>
      </c>
      <c r="AL88" s="73" t="str">
        <f t="shared" ca="1" si="127"/>
        <v/>
      </c>
      <c r="AM88" s="74" t="str">
        <f t="shared" ca="1" si="128"/>
        <v/>
      </c>
    </row>
    <row r="89" spans="1:39" ht="15.75" x14ac:dyDescent="0.25">
      <c r="A89" s="17" t="str">
        <f t="shared" si="134"/>
        <v/>
      </c>
      <c r="B89" s="61" t="str">
        <f t="shared" si="129"/>
        <v/>
      </c>
      <c r="C89" s="88" t="str">
        <f t="shared" si="130"/>
        <v/>
      </c>
      <c r="D89" s="61" t="str">
        <f t="shared" si="131"/>
        <v/>
      </c>
      <c r="E89" s="232" t="str">
        <f t="shared" si="138"/>
        <v/>
      </c>
      <c r="F89" s="408"/>
      <c r="G89" s="88" t="str">
        <f t="shared" si="132"/>
        <v/>
      </c>
      <c r="H89" s="61" t="str">
        <f t="shared" si="133"/>
        <v/>
      </c>
      <c r="I89" s="232" t="str">
        <f>IF(A89="","",$AD$14)</f>
        <v/>
      </c>
      <c r="J89" s="232" t="str">
        <f t="shared" si="139"/>
        <v/>
      </c>
      <c r="K89" s="61" t="str">
        <f t="shared" si="135"/>
        <v/>
      </c>
      <c r="L89" s="19" t="str">
        <f t="shared" si="136"/>
        <v/>
      </c>
      <c r="M89" s="3"/>
      <c r="N89" s="437">
        <v>9</v>
      </c>
      <c r="O89" s="438" t="str">
        <f t="shared" si="137"/>
        <v/>
      </c>
      <c r="P89" s="439" t="e">
        <f t="shared" si="140"/>
        <v>#VALUE!</v>
      </c>
      <c r="Q89" s="81"/>
      <c r="R89" s="82"/>
      <c r="S89" s="3"/>
      <c r="T89" s="3"/>
      <c r="U89" s="3"/>
      <c r="V89" s="3"/>
      <c r="W89" s="3"/>
      <c r="X89" s="3"/>
      <c r="Z89" s="3"/>
      <c r="AA89" s="3"/>
      <c r="AB89" s="3"/>
      <c r="AC89" s="3"/>
      <c r="AD89" s="3"/>
      <c r="AE89" s="3"/>
      <c r="AF89" s="73" t="str">
        <f t="shared" ca="1" si="122"/>
        <v/>
      </c>
      <c r="AG89" s="74" t="str">
        <f t="shared" ca="1" si="123"/>
        <v/>
      </c>
      <c r="AH89" s="73" t="str">
        <f t="shared" ca="1" si="124"/>
        <v/>
      </c>
      <c r="AI89" s="74" t="str">
        <f t="shared" ca="1" si="125"/>
        <v/>
      </c>
      <c r="AJ89" s="73" t="str">
        <f t="shared" ca="1" si="108"/>
        <v/>
      </c>
      <c r="AK89" s="74" t="str">
        <f t="shared" ca="1" si="126"/>
        <v/>
      </c>
      <c r="AL89" s="73" t="str">
        <f t="shared" ca="1" si="127"/>
        <v/>
      </c>
      <c r="AM89" s="74" t="str">
        <f t="shared" ca="1" si="128"/>
        <v/>
      </c>
    </row>
    <row r="90" spans="1:39" ht="15.75" x14ac:dyDescent="0.25">
      <c r="A90" s="17" t="str">
        <f t="shared" si="134"/>
        <v/>
      </c>
      <c r="B90" s="61" t="str">
        <f t="shared" si="129"/>
        <v/>
      </c>
      <c r="C90" s="88" t="str">
        <f t="shared" si="130"/>
        <v/>
      </c>
      <c r="D90" s="61" t="str">
        <f t="shared" si="131"/>
        <v/>
      </c>
      <c r="E90" s="232" t="str">
        <f t="shared" si="138"/>
        <v/>
      </c>
      <c r="F90" s="408"/>
      <c r="G90" s="88" t="str">
        <f t="shared" si="132"/>
        <v/>
      </c>
      <c r="H90" s="61" t="str">
        <f t="shared" si="133"/>
        <v/>
      </c>
      <c r="I90" s="232" t="str">
        <f>IF(A90="","",$AD$15)</f>
        <v/>
      </c>
      <c r="J90" s="232" t="str">
        <f t="shared" si="139"/>
        <v/>
      </c>
      <c r="K90" s="61" t="str">
        <f t="shared" si="135"/>
        <v/>
      </c>
      <c r="L90" s="19" t="str">
        <f t="shared" si="136"/>
        <v/>
      </c>
      <c r="M90" s="3"/>
      <c r="N90" s="437">
        <v>10</v>
      </c>
      <c r="O90" s="438" t="str">
        <f t="shared" si="137"/>
        <v/>
      </c>
      <c r="P90" s="439" t="e">
        <f t="shared" si="140"/>
        <v>#VALUE!</v>
      </c>
      <c r="Q90" s="81"/>
      <c r="R90" s="82"/>
      <c r="S90" s="3"/>
      <c r="T90" s="3"/>
      <c r="U90" s="3"/>
      <c r="V90" s="3"/>
      <c r="W90" s="3"/>
      <c r="X90" s="3"/>
      <c r="Z90" s="3"/>
      <c r="AA90" s="3"/>
      <c r="AB90" s="3"/>
      <c r="AC90" s="3"/>
      <c r="AD90" s="3"/>
      <c r="AE90" s="3"/>
      <c r="AF90" s="73" t="str">
        <f t="shared" ca="1" si="122"/>
        <v/>
      </c>
      <c r="AG90" s="74" t="str">
        <f t="shared" ca="1" si="123"/>
        <v/>
      </c>
      <c r="AH90" s="73" t="str">
        <f t="shared" ca="1" si="124"/>
        <v/>
      </c>
      <c r="AI90" s="74" t="str">
        <f t="shared" ca="1" si="125"/>
        <v/>
      </c>
      <c r="AJ90" s="73" t="str">
        <f t="shared" ca="1" si="108"/>
        <v/>
      </c>
      <c r="AK90" s="74" t="str">
        <f t="shared" ca="1" si="126"/>
        <v/>
      </c>
      <c r="AL90" s="73" t="str">
        <f t="shared" ca="1" si="127"/>
        <v/>
      </c>
      <c r="AM90" s="74" t="str">
        <f t="shared" ca="1" si="128"/>
        <v/>
      </c>
    </row>
    <row r="91" spans="1:39" ht="15.75" x14ac:dyDescent="0.25">
      <c r="A91" s="409" t="str">
        <f t="shared" si="134"/>
        <v/>
      </c>
      <c r="B91" s="62" t="str">
        <f t="shared" si="129"/>
        <v/>
      </c>
      <c r="C91" s="416" t="str">
        <f t="shared" si="130"/>
        <v/>
      </c>
      <c r="D91" s="62" t="str">
        <f t="shared" si="131"/>
        <v/>
      </c>
      <c r="E91" s="233" t="str">
        <f t="shared" si="138"/>
        <v/>
      </c>
      <c r="F91" s="407"/>
      <c r="G91" s="62" t="str">
        <f t="shared" si="132"/>
        <v/>
      </c>
      <c r="H91" s="62" t="str">
        <f t="shared" si="133"/>
        <v/>
      </c>
      <c r="I91" s="62" t="str">
        <f>IF(A91="","",$AD$16)</f>
        <v/>
      </c>
      <c r="J91" s="62" t="str">
        <f t="shared" si="139"/>
        <v/>
      </c>
      <c r="K91" s="62" t="str">
        <f t="shared" si="135"/>
        <v/>
      </c>
      <c r="L91" s="21" t="str">
        <f t="shared" si="136"/>
        <v/>
      </c>
      <c r="M91" s="3"/>
      <c r="N91" s="437">
        <v>11</v>
      </c>
      <c r="O91" s="438" t="str">
        <f t="shared" si="137"/>
        <v/>
      </c>
      <c r="P91" s="439" t="e">
        <f t="shared" si="140"/>
        <v>#VALUE!</v>
      </c>
      <c r="Q91" s="81"/>
      <c r="R91" s="82"/>
      <c r="S91" s="3"/>
      <c r="T91" s="3"/>
      <c r="U91" s="3"/>
      <c r="V91" s="3"/>
      <c r="W91" s="3"/>
      <c r="X91" s="3"/>
      <c r="Z91" s="3"/>
      <c r="AA91" s="3"/>
      <c r="AB91" s="3"/>
      <c r="AC91" s="3"/>
      <c r="AD91" s="3"/>
      <c r="AE91" s="3"/>
      <c r="AF91" s="73" t="str">
        <f t="shared" ca="1" si="122"/>
        <v/>
      </c>
      <c r="AG91" s="74" t="str">
        <f t="shared" ca="1" si="123"/>
        <v/>
      </c>
      <c r="AH91" s="73" t="str">
        <f t="shared" ca="1" si="124"/>
        <v/>
      </c>
      <c r="AI91" s="74" t="str">
        <f t="shared" ca="1" si="125"/>
        <v/>
      </c>
      <c r="AJ91" s="73" t="str">
        <f t="shared" ca="1" si="108"/>
        <v/>
      </c>
      <c r="AK91" s="74" t="str">
        <f t="shared" ca="1" si="126"/>
        <v/>
      </c>
      <c r="AL91" s="73" t="str">
        <f t="shared" ca="1" si="127"/>
        <v/>
      </c>
      <c r="AM91" s="74" t="str">
        <f t="shared" ca="1" si="128"/>
        <v/>
      </c>
    </row>
    <row r="92" spans="1:39" s="256" customFormat="1" x14ac:dyDescent="0.25">
      <c r="A92" s="251"/>
      <c r="B92" s="427">
        <f>SUM(B79:B91)</f>
        <v>0</v>
      </c>
      <c r="C92" s="427">
        <f>SUM(C79:C91)</f>
        <v>0</v>
      </c>
      <c r="D92" s="427">
        <f>SUM(D79:D91)</f>
        <v>0</v>
      </c>
      <c r="E92" s="251"/>
      <c r="F92" s="251"/>
      <c r="G92" s="251"/>
      <c r="H92" s="252"/>
      <c r="I92" s="253"/>
      <c r="J92" s="254"/>
      <c r="K92" s="254"/>
      <c r="L92" s="254"/>
      <c r="M92" s="255"/>
      <c r="N92" s="440">
        <v>12</v>
      </c>
      <c r="O92" s="438" t="str">
        <f t="shared" si="137"/>
        <v/>
      </c>
      <c r="P92" s="441" t="e">
        <f t="shared" si="140"/>
        <v>#VALUE!</v>
      </c>
      <c r="Q92" s="81"/>
      <c r="R92" s="257"/>
      <c r="S92" s="255"/>
      <c r="T92" s="255"/>
      <c r="U92" s="255"/>
      <c r="V92" s="255"/>
      <c r="W92" s="255"/>
      <c r="X92" s="255"/>
      <c r="Y92"/>
      <c r="Z92" s="255"/>
      <c r="AA92" s="255"/>
      <c r="AB92" s="255"/>
      <c r="AC92" s="255"/>
      <c r="AD92" s="255"/>
      <c r="AE92" s="255"/>
      <c r="AF92" s="258" t="str">
        <f t="shared" ca="1" si="122"/>
        <v/>
      </c>
      <c r="AG92" s="259" t="str">
        <f t="shared" ca="1" si="123"/>
        <v/>
      </c>
      <c r="AH92" s="258" t="str">
        <f t="shared" ca="1" si="124"/>
        <v/>
      </c>
      <c r="AI92" s="259" t="str">
        <f t="shared" ca="1" si="125"/>
        <v/>
      </c>
      <c r="AJ92" s="73" t="str">
        <f t="shared" ca="1" si="108"/>
        <v/>
      </c>
      <c r="AK92" s="259" t="str">
        <f t="shared" ca="1" si="126"/>
        <v/>
      </c>
      <c r="AL92" s="258" t="str">
        <f t="shared" ca="1" si="127"/>
        <v/>
      </c>
      <c r="AM92" s="259" t="str">
        <f t="shared" ca="1" si="128"/>
        <v/>
      </c>
    </row>
    <row r="93" spans="1:39" ht="15.75" x14ac:dyDescent="0.25">
      <c r="A93" s="626" t="s">
        <v>507</v>
      </c>
      <c r="B93" s="626"/>
      <c r="C93" s="626"/>
      <c r="D93" s="626"/>
      <c r="E93" s="740"/>
      <c r="F93" s="740"/>
      <c r="G93" s="740"/>
      <c r="H93" s="740"/>
      <c r="I93" s="740"/>
      <c r="J93" s="740"/>
      <c r="K93" s="380"/>
      <c r="L93" s="380"/>
      <c r="M93" s="22"/>
      <c r="Z93" s="3"/>
      <c r="AA93" s="3"/>
      <c r="AB93" s="3"/>
      <c r="AC93" s="3"/>
      <c r="AD93" s="3"/>
      <c r="AE93" s="3"/>
      <c r="AF93" s="73" t="str">
        <f t="shared" ca="1" si="122"/>
        <v/>
      </c>
      <c r="AG93" s="74" t="str">
        <f t="shared" ca="1" si="123"/>
        <v/>
      </c>
      <c r="AH93" s="73" t="str">
        <f t="shared" ca="1" si="124"/>
        <v/>
      </c>
      <c r="AI93" s="74" t="str">
        <f t="shared" ca="1" si="125"/>
        <v/>
      </c>
      <c r="AJ93" s="73" t="str">
        <f t="shared" ca="1" si="108"/>
        <v/>
      </c>
      <c r="AK93" s="74" t="str">
        <f t="shared" ca="1" si="126"/>
        <v/>
      </c>
      <c r="AL93" s="73" t="str">
        <f t="shared" ca="1" si="127"/>
        <v/>
      </c>
      <c r="AM93" s="74" t="str">
        <f t="shared" ca="1" si="128"/>
        <v/>
      </c>
    </row>
    <row r="94" spans="1:39" ht="15.75" x14ac:dyDescent="0.25">
      <c r="A94" s="1255" t="s">
        <v>508</v>
      </c>
      <c r="B94" s="1256"/>
      <c r="C94" s="1256"/>
      <c r="D94" s="1257"/>
      <c r="E94" s="1255" t="s">
        <v>509</v>
      </c>
      <c r="F94" s="1256"/>
      <c r="G94" s="1256"/>
      <c r="H94" s="1256"/>
      <c r="I94" s="1256"/>
      <c r="J94" s="1256"/>
      <c r="K94" s="1256"/>
      <c r="L94" s="1257"/>
      <c r="M94" s="10"/>
      <c r="Z94" s="10"/>
      <c r="AA94" s="10"/>
      <c r="AB94" s="10"/>
      <c r="AC94" s="10"/>
      <c r="AD94" s="10"/>
      <c r="AE94" s="10"/>
      <c r="AF94" s="73" t="str">
        <f t="shared" ca="1" si="122"/>
        <v/>
      </c>
      <c r="AG94" s="74" t="str">
        <f t="shared" ca="1" si="123"/>
        <v/>
      </c>
      <c r="AH94" s="73" t="str">
        <f t="shared" ca="1" si="124"/>
        <v/>
      </c>
      <c r="AI94" s="74" t="str">
        <f t="shared" ca="1" si="125"/>
        <v/>
      </c>
      <c r="AJ94" s="73" t="str">
        <f t="shared" ca="1" si="108"/>
        <v/>
      </c>
      <c r="AK94" s="74" t="str">
        <f t="shared" ca="1" si="126"/>
        <v/>
      </c>
      <c r="AL94" s="73" t="str">
        <f t="shared" ca="1" si="127"/>
        <v/>
      </c>
      <c r="AM94" s="74" t="str">
        <f t="shared" ca="1" si="128"/>
        <v/>
      </c>
    </row>
    <row r="95" spans="1:39" ht="15.75" x14ac:dyDescent="0.25">
      <c r="A95" s="1258" t="s">
        <v>510</v>
      </c>
      <c r="B95" s="1259"/>
      <c r="C95" s="1259"/>
      <c r="D95" s="1260"/>
      <c r="E95" s="1278">
        <f>IFERROR(IRR(G79:G91),0)</f>
        <v>0</v>
      </c>
      <c r="F95" s="1279"/>
      <c r="G95" s="1279"/>
      <c r="H95" s="1279"/>
      <c r="I95" s="1279"/>
      <c r="J95" s="1279"/>
      <c r="K95" s="1279"/>
      <c r="L95" s="1280"/>
      <c r="M95" s="3"/>
      <c r="Z95" s="3"/>
      <c r="AA95" s="3"/>
      <c r="AB95" s="3"/>
      <c r="AC95" s="3"/>
      <c r="AD95" s="3"/>
      <c r="AE95" s="3"/>
      <c r="AF95" s="73" t="str">
        <f t="shared" ca="1" si="122"/>
        <v/>
      </c>
      <c r="AG95" s="74" t="str">
        <f t="shared" ca="1" si="123"/>
        <v/>
      </c>
      <c r="AH95" s="73" t="str">
        <f t="shared" ca="1" si="124"/>
        <v/>
      </c>
      <c r="AI95" s="74" t="str">
        <f t="shared" ca="1" si="125"/>
        <v/>
      </c>
      <c r="AJ95" s="73" t="str">
        <f t="shared" ca="1" si="108"/>
        <v/>
      </c>
      <c r="AK95" s="74" t="str">
        <f t="shared" ca="1" si="126"/>
        <v/>
      </c>
      <c r="AL95" s="73" t="str">
        <f t="shared" ca="1" si="127"/>
        <v/>
      </c>
      <c r="AM95" s="74" t="str">
        <f t="shared" ca="1" si="128"/>
        <v/>
      </c>
    </row>
    <row r="96" spans="1:39" ht="15.75" x14ac:dyDescent="0.25">
      <c r="A96" s="1261" t="s">
        <v>511</v>
      </c>
      <c r="B96" s="1262"/>
      <c r="C96" s="1262"/>
      <c r="D96" s="1263"/>
      <c r="E96" s="1275">
        <f>NPV(E98,G80:G91)+G79</f>
        <v>0</v>
      </c>
      <c r="F96" s="1276"/>
      <c r="G96" s="1276"/>
      <c r="H96" s="1276"/>
      <c r="I96" s="1276"/>
      <c r="J96" s="1276"/>
      <c r="K96" s="1276"/>
      <c r="L96" s="1277"/>
      <c r="M96" s="3"/>
      <c r="Z96" s="3"/>
      <c r="AA96" s="3"/>
      <c r="AB96" s="3"/>
      <c r="AC96" s="3"/>
      <c r="AD96" s="3"/>
      <c r="AE96" s="3"/>
      <c r="AF96" s="73" t="str">
        <f t="shared" ca="1" si="122"/>
        <v/>
      </c>
      <c r="AG96" s="74" t="str">
        <f t="shared" ca="1" si="123"/>
        <v/>
      </c>
      <c r="AH96" s="73" t="str">
        <f t="shared" ca="1" si="124"/>
        <v/>
      </c>
      <c r="AI96" s="74" t="str">
        <f t="shared" ca="1" si="125"/>
        <v/>
      </c>
      <c r="AJ96" s="73" t="str">
        <f t="shared" ca="1" si="108"/>
        <v/>
      </c>
      <c r="AK96" s="74" t="str">
        <f t="shared" ca="1" si="126"/>
        <v/>
      </c>
      <c r="AL96" s="73" t="str">
        <f t="shared" ca="1" si="127"/>
        <v/>
      </c>
      <c r="AM96" s="74" t="str">
        <f t="shared" ca="1" si="128"/>
        <v/>
      </c>
    </row>
    <row r="97" spans="1:39" ht="15.75" x14ac:dyDescent="0.25">
      <c r="A97" s="1261" t="s">
        <v>512</v>
      </c>
      <c r="B97" s="1262"/>
      <c r="C97" s="1262"/>
      <c r="D97" s="1263"/>
      <c r="E97" s="1278" t="str">
        <f>CONCATENATE(W86," ",X86," e ",W87," ",X87)</f>
        <v>0 ano e 0 meses</v>
      </c>
      <c r="F97" s="1279"/>
      <c r="G97" s="1279"/>
      <c r="H97" s="1279"/>
      <c r="I97" s="1279"/>
      <c r="J97" s="1279"/>
      <c r="K97" s="1279"/>
      <c r="L97" s="1280"/>
      <c r="M97" s="3"/>
      <c r="Z97" s="3"/>
      <c r="AA97" s="3"/>
      <c r="AB97" s="3"/>
      <c r="AC97" s="3"/>
      <c r="AD97" s="3"/>
      <c r="AE97" s="3"/>
      <c r="AF97" s="73" t="str">
        <f t="shared" ca="1" si="122"/>
        <v/>
      </c>
      <c r="AG97" s="74" t="str">
        <f t="shared" ca="1" si="123"/>
        <v/>
      </c>
      <c r="AH97" s="73" t="str">
        <f t="shared" ca="1" si="124"/>
        <v/>
      </c>
      <c r="AI97" s="74" t="str">
        <f t="shared" ca="1" si="125"/>
        <v/>
      </c>
      <c r="AJ97" s="73" t="str">
        <f t="shared" ca="1" si="108"/>
        <v/>
      </c>
      <c r="AK97" s="74" t="str">
        <f t="shared" ca="1" si="126"/>
        <v/>
      </c>
      <c r="AL97" s="73" t="str">
        <f t="shared" ca="1" si="127"/>
        <v/>
      </c>
      <c r="AM97" s="74" t="str">
        <f t="shared" ca="1" si="128"/>
        <v/>
      </c>
    </row>
    <row r="98" spans="1:39" ht="15.75" x14ac:dyDescent="0.25">
      <c r="A98" s="1261" t="s">
        <v>513</v>
      </c>
      <c r="B98" s="1262"/>
      <c r="C98" s="1262"/>
      <c r="D98" s="1263"/>
      <c r="E98" s="1289">
        <v>0.13250000000000001</v>
      </c>
      <c r="F98" s="1290"/>
      <c r="G98" s="1290"/>
      <c r="H98" s="1290"/>
      <c r="I98" s="1290"/>
      <c r="J98" s="1290"/>
      <c r="K98" s="1290"/>
      <c r="L98" s="1291"/>
      <c r="M98" s="3"/>
      <c r="Z98" s="3"/>
      <c r="AA98" s="3"/>
      <c r="AB98" s="3"/>
      <c r="AC98" s="3"/>
      <c r="AD98" s="3"/>
      <c r="AE98" s="3"/>
      <c r="AF98" s="73" t="str">
        <f t="shared" ca="1" si="122"/>
        <v/>
      </c>
      <c r="AG98" s="74" t="str">
        <f t="shared" ca="1" si="123"/>
        <v/>
      </c>
      <c r="AH98" s="73" t="str">
        <f t="shared" ca="1" si="124"/>
        <v/>
      </c>
      <c r="AI98" s="74" t="str">
        <f t="shared" ca="1" si="125"/>
        <v/>
      </c>
      <c r="AJ98" s="73" t="str">
        <f t="shared" ca="1" si="108"/>
        <v/>
      </c>
      <c r="AK98" s="74" t="str">
        <f t="shared" ca="1" si="126"/>
        <v/>
      </c>
      <c r="AL98" s="73" t="str">
        <f t="shared" ca="1" si="127"/>
        <v/>
      </c>
      <c r="AM98" s="74" t="str">
        <f t="shared" ca="1" si="128"/>
        <v/>
      </c>
    </row>
    <row r="99" spans="1:39" ht="15.75" x14ac:dyDescent="0.25">
      <c r="A99" s="1261" t="s">
        <v>707</v>
      </c>
      <c r="B99" s="1262"/>
      <c r="C99" s="1262"/>
      <c r="D99" s="1263"/>
      <c r="E99" s="1272">
        <f>IFERROR((B92+C92)/D92,0)</f>
        <v>0</v>
      </c>
      <c r="F99" s="1273"/>
      <c r="G99" s="1273"/>
      <c r="H99" s="1273"/>
      <c r="I99" s="1273"/>
      <c r="J99" s="1273"/>
      <c r="K99" s="1273"/>
      <c r="L99" s="1274"/>
      <c r="M99" s="3"/>
      <c r="Z99" s="3"/>
      <c r="AA99" s="3"/>
      <c r="AB99" s="3"/>
      <c r="AC99" s="3"/>
      <c r="AD99" s="3"/>
      <c r="AE99" s="3"/>
      <c r="AF99" s="73" t="str">
        <f t="shared" ca="1" si="122"/>
        <v/>
      </c>
      <c r="AG99" s="74" t="str">
        <f t="shared" ca="1" si="123"/>
        <v/>
      </c>
      <c r="AH99" s="73" t="str">
        <f t="shared" ca="1" si="124"/>
        <v/>
      </c>
      <c r="AI99" s="74" t="str">
        <f t="shared" ca="1" si="125"/>
        <v/>
      </c>
      <c r="AJ99" s="73" t="str">
        <f t="shared" ca="1" si="108"/>
        <v/>
      </c>
      <c r="AK99" s="74" t="str">
        <f t="shared" ca="1" si="126"/>
        <v/>
      </c>
      <c r="AL99" s="73" t="str">
        <f t="shared" ca="1" si="127"/>
        <v/>
      </c>
      <c r="AM99" s="74" t="str">
        <f t="shared" ca="1" si="128"/>
        <v/>
      </c>
    </row>
    <row r="100" spans="1:39" ht="15.75" x14ac:dyDescent="0.25">
      <c r="A100" s="1249" t="s">
        <v>514</v>
      </c>
      <c r="B100" s="1250"/>
      <c r="C100" s="1250"/>
      <c r="D100" s="1251"/>
      <c r="E100" s="1269">
        <f>IFERROR(T80/-G79,0)</f>
        <v>0</v>
      </c>
      <c r="F100" s="1270"/>
      <c r="G100" s="1270"/>
      <c r="H100" s="1270"/>
      <c r="I100" s="1270"/>
      <c r="J100" s="1270"/>
      <c r="K100" s="1270"/>
      <c r="L100" s="1271"/>
      <c r="M100" s="3"/>
      <c r="Z100" s="3"/>
      <c r="AA100" s="3"/>
      <c r="AB100" s="3"/>
      <c r="AC100" s="3"/>
      <c r="AD100" s="3"/>
      <c r="AE100" s="3"/>
      <c r="AF100" s="73" t="str">
        <f t="shared" ca="1" si="122"/>
        <v/>
      </c>
      <c r="AG100" s="74" t="str">
        <f t="shared" ca="1" si="123"/>
        <v/>
      </c>
      <c r="AH100" s="73" t="str">
        <f t="shared" ca="1" si="124"/>
        <v/>
      </c>
      <c r="AI100" s="74" t="str">
        <f t="shared" ca="1" si="125"/>
        <v/>
      </c>
      <c r="AJ100" s="73" t="str">
        <f t="shared" ca="1" si="108"/>
        <v/>
      </c>
      <c r="AK100" s="74" t="str">
        <f t="shared" ca="1" si="126"/>
        <v/>
      </c>
      <c r="AL100" s="73" t="str">
        <f t="shared" ca="1" si="127"/>
        <v/>
      </c>
      <c r="AM100" s="74" t="str">
        <f t="shared" ca="1" si="128"/>
        <v/>
      </c>
    </row>
    <row r="101" spans="1:39" ht="15.75" x14ac:dyDescent="0.25">
      <c r="A101" s="415"/>
      <c r="B101" s="415"/>
      <c r="C101" s="415"/>
      <c r="D101" s="415"/>
      <c r="E101" s="411"/>
      <c r="F101" s="411"/>
      <c r="G101" s="411"/>
      <c r="H101" s="411"/>
      <c r="I101" s="411"/>
      <c r="J101" s="411"/>
      <c r="M101" s="3"/>
      <c r="Z101" s="3"/>
      <c r="AA101" s="3"/>
      <c r="AB101" s="3"/>
      <c r="AC101" s="3"/>
      <c r="AD101" s="3"/>
      <c r="AE101" s="3"/>
      <c r="AF101" s="428"/>
      <c r="AG101" s="429"/>
      <c r="AH101" s="428"/>
      <c r="AI101" s="429"/>
      <c r="AJ101" s="73" t="str">
        <f t="shared" ca="1" si="108"/>
        <v/>
      </c>
      <c r="AK101" s="429"/>
      <c r="AL101" s="428"/>
      <c r="AM101" s="429"/>
    </row>
    <row r="102" spans="1:39" ht="15.75" x14ac:dyDescent="0.25">
      <c r="A102" s="626" t="s">
        <v>519</v>
      </c>
      <c r="B102" s="626"/>
      <c r="C102" s="626"/>
      <c r="D102" s="626"/>
      <c r="E102" s="626"/>
      <c r="F102" s="626"/>
      <c r="G102" s="626"/>
      <c r="H102" s="626"/>
      <c r="I102" s="626"/>
      <c r="J102" s="626"/>
      <c r="K102" s="626"/>
      <c r="L102" s="626"/>
      <c r="M102" s="3"/>
      <c r="Z102" s="3"/>
      <c r="AA102" s="3"/>
      <c r="AB102" s="3"/>
      <c r="AC102" s="3"/>
      <c r="AD102" s="3"/>
      <c r="AE102" s="3"/>
      <c r="AF102" s="73" t="str">
        <f t="shared" ca="1" si="122"/>
        <v/>
      </c>
      <c r="AG102" s="74" t="str">
        <f t="shared" ref="AG102:AG126" ca="1" si="141">IF(AF102="","",$S$16)</f>
        <v/>
      </c>
      <c r="AH102" s="73" t="str">
        <f t="shared" ca="1" si="124"/>
        <v/>
      </c>
      <c r="AI102" s="74" t="str">
        <f t="shared" ref="AI102:AI126" ca="1" si="142">IF(AH102="","",$T$16)</f>
        <v/>
      </c>
      <c r="AJ102" s="73" t="str">
        <f t="shared" ca="1" si="108"/>
        <v/>
      </c>
      <c r="AK102" s="74" t="str">
        <f t="shared" ref="AK102:AK126" ca="1" si="143">IF(AJ102="","",$T$16)</f>
        <v/>
      </c>
      <c r="AL102" s="73" t="str">
        <f t="shared" ca="1" si="127"/>
        <v/>
      </c>
      <c r="AM102" s="74" t="str">
        <f t="shared" ref="AM102:AM126" ca="1" si="144">IF(AL102="","",$V$16)</f>
        <v/>
      </c>
    </row>
    <row r="103" spans="1:39" ht="15.75" customHeight="1" x14ac:dyDescent="0.25">
      <c r="A103" s="1215" t="s">
        <v>343</v>
      </c>
      <c r="B103" s="1254" t="s">
        <v>696</v>
      </c>
      <c r="C103" s="1265" t="s">
        <v>697</v>
      </c>
      <c r="D103" s="1254" t="s">
        <v>702</v>
      </c>
      <c r="E103" s="1254" t="s">
        <v>698</v>
      </c>
      <c r="F103" s="1254" t="s">
        <v>493</v>
      </c>
      <c r="G103" s="1254" t="s">
        <v>699</v>
      </c>
      <c r="H103" s="1254" t="s">
        <v>896</v>
      </c>
      <c r="I103" s="1267" t="s">
        <v>468</v>
      </c>
      <c r="J103" s="1212" t="s">
        <v>494</v>
      </c>
      <c r="K103" s="1213"/>
      <c r="L103" s="1253" t="s">
        <v>495</v>
      </c>
      <c r="M103" s="3"/>
      <c r="N103" s="433" t="s">
        <v>496</v>
      </c>
      <c r="O103" s="433"/>
      <c r="P103" s="433"/>
      <c r="Q103" s="432"/>
      <c r="R103" s="432"/>
      <c r="S103" s="3"/>
      <c r="T103" s="3"/>
      <c r="U103" s="3"/>
      <c r="V103" s="3"/>
      <c r="W103" s="3"/>
      <c r="X103" s="3"/>
      <c r="Z103" s="3"/>
      <c r="AA103" s="3"/>
      <c r="AB103" s="3"/>
      <c r="AC103" s="3"/>
      <c r="AD103" s="3"/>
      <c r="AE103" s="3"/>
      <c r="AF103" s="73" t="str">
        <f t="shared" ca="1" si="122"/>
        <v/>
      </c>
      <c r="AG103" s="74" t="str">
        <f t="shared" ca="1" si="141"/>
        <v/>
      </c>
      <c r="AH103" s="73" t="str">
        <f t="shared" ca="1" si="124"/>
        <v/>
      </c>
      <c r="AI103" s="74" t="str">
        <f t="shared" ca="1" si="142"/>
        <v/>
      </c>
      <c r="AJ103" s="73" t="str">
        <f t="shared" ca="1" si="108"/>
        <v/>
      </c>
      <c r="AK103" s="74" t="str">
        <f t="shared" ca="1" si="143"/>
        <v/>
      </c>
      <c r="AL103" s="73" t="str">
        <f t="shared" ca="1" si="127"/>
        <v/>
      </c>
      <c r="AM103" s="74" t="str">
        <f t="shared" ca="1" si="144"/>
        <v/>
      </c>
    </row>
    <row r="104" spans="1:39" ht="15.75" x14ac:dyDescent="0.25">
      <c r="A104" s="1217"/>
      <c r="B104" s="1264"/>
      <c r="C104" s="1266"/>
      <c r="D104" s="1264"/>
      <c r="E104" s="1264"/>
      <c r="F104" s="1264"/>
      <c r="G104" s="1264"/>
      <c r="H104" s="1264"/>
      <c r="I104" s="1268"/>
      <c r="J104" s="410" t="s">
        <v>497</v>
      </c>
      <c r="K104" s="410" t="s">
        <v>498</v>
      </c>
      <c r="L104" s="1254"/>
      <c r="M104" s="3"/>
      <c r="N104" s="434"/>
      <c r="O104" s="434"/>
      <c r="P104" s="434"/>
      <c r="Q104" s="3"/>
      <c r="R104" s="3"/>
      <c r="S104" s="3"/>
      <c r="T104" s="3"/>
      <c r="U104" s="3"/>
      <c r="V104" s="3"/>
      <c r="W104" s="433" t="s">
        <v>496</v>
      </c>
      <c r="X104" s="433"/>
      <c r="Z104" s="3"/>
      <c r="AA104" s="3"/>
      <c r="AB104" s="3"/>
      <c r="AC104" s="3"/>
      <c r="AD104" s="3"/>
      <c r="AE104" s="3"/>
      <c r="AF104" s="73" t="str">
        <f t="shared" ca="1" si="122"/>
        <v/>
      </c>
      <c r="AG104" s="74" t="str">
        <f t="shared" ca="1" si="141"/>
        <v/>
      </c>
      <c r="AH104" s="73" t="str">
        <f t="shared" ca="1" si="124"/>
        <v/>
      </c>
      <c r="AI104" s="74" t="str">
        <f t="shared" ca="1" si="142"/>
        <v/>
      </c>
      <c r="AJ104" s="73" t="str">
        <f t="shared" ca="1" si="108"/>
        <v/>
      </c>
      <c r="AK104" s="74" t="str">
        <f t="shared" ca="1" si="143"/>
        <v/>
      </c>
      <c r="AL104" s="73" t="str">
        <f t="shared" ca="1" si="127"/>
        <v/>
      </c>
      <c r="AM104" s="74" t="str">
        <f t="shared" ca="1" si="144"/>
        <v/>
      </c>
    </row>
    <row r="105" spans="1:39" ht="15.75" x14ac:dyDescent="0.25">
      <c r="A105" s="406">
        <v>0</v>
      </c>
      <c r="B105" s="60">
        <v>0</v>
      </c>
      <c r="C105" s="87">
        <v>0</v>
      </c>
      <c r="D105" s="60">
        <v>0</v>
      </c>
      <c r="E105" s="231">
        <f>B105+C105-D105</f>
        <v>0</v>
      </c>
      <c r="F105" s="60">
        <f>O4</f>
        <v>0</v>
      </c>
      <c r="G105" s="87">
        <f>E105-F105</f>
        <v>0</v>
      </c>
      <c r="H105" s="60">
        <v>0</v>
      </c>
      <c r="I105" s="231">
        <v>0</v>
      </c>
      <c r="J105" s="232">
        <f>IF(B105="","",G105-H105-I105)</f>
        <v>0</v>
      </c>
      <c r="K105" s="426">
        <f>J105</f>
        <v>0</v>
      </c>
      <c r="L105" s="16">
        <f>IFERROR(J105/B105+C105,0)</f>
        <v>0</v>
      </c>
      <c r="M105" s="3"/>
      <c r="N105" s="435" t="s">
        <v>708</v>
      </c>
      <c r="O105" s="436" t="s">
        <v>709</v>
      </c>
      <c r="P105" s="436" t="s">
        <v>710</v>
      </c>
      <c r="Q105" s="80"/>
      <c r="R105" s="80"/>
      <c r="S105" s="3"/>
      <c r="T105" s="71" t="s">
        <v>499</v>
      </c>
      <c r="U105" s="654"/>
      <c r="V105" s="3"/>
      <c r="W105" s="434"/>
      <c r="X105" s="434"/>
      <c r="Z105" s="3"/>
      <c r="AA105" s="3"/>
      <c r="AB105" s="3"/>
      <c r="AC105" s="3"/>
      <c r="AD105" s="3"/>
      <c r="AE105" s="3"/>
      <c r="AF105" s="73" t="str">
        <f t="shared" ca="1" si="122"/>
        <v/>
      </c>
      <c r="AG105" s="74" t="str">
        <f t="shared" ca="1" si="141"/>
        <v/>
      </c>
      <c r="AH105" s="73" t="str">
        <f t="shared" ca="1" si="124"/>
        <v/>
      </c>
      <c r="AI105" s="74" t="str">
        <f t="shared" ca="1" si="142"/>
        <v/>
      </c>
      <c r="AJ105" s="73" t="str">
        <f t="shared" ca="1" si="108"/>
        <v/>
      </c>
      <c r="AK105" s="74" t="str">
        <f t="shared" ca="1" si="143"/>
        <v/>
      </c>
      <c r="AL105" s="73" t="str">
        <f t="shared" ca="1" si="127"/>
        <v/>
      </c>
      <c r="AM105" s="74" t="str">
        <f t="shared" ca="1" si="144"/>
        <v/>
      </c>
    </row>
    <row r="106" spans="1:39" ht="15.75" x14ac:dyDescent="0.25">
      <c r="A106" s="17" t="str">
        <f>IF(A105&lt;ROUNDUP($O$12/12,0),A105+1,"")</f>
        <v/>
      </c>
      <c r="B106" s="61" t="str">
        <f t="shared" ref="B106:B117" si="145">IF(A106="","",B22*(($H$46/100)+1))</f>
        <v/>
      </c>
      <c r="C106" s="88" t="str">
        <f t="shared" ref="C106:C117" si="146">IF(A106="","",C22*(($H$47/100)+1))</f>
        <v/>
      </c>
      <c r="D106" s="61" t="str">
        <f t="shared" ref="D106:D117" si="147">IF(A106="","",D22*(($H$48/100)+1))</f>
        <v/>
      </c>
      <c r="E106" s="232" t="str">
        <f>IF(A106="","",B106+C106-D106)</f>
        <v/>
      </c>
      <c r="F106" s="18"/>
      <c r="G106" s="88" t="str">
        <f t="shared" ref="G106:G117" si="148">IF(A106="","",E106-F106)</f>
        <v/>
      </c>
      <c r="H106" s="61" t="str">
        <f t="shared" ref="H106:H117" si="149">IF(A106="","",H22)</f>
        <v/>
      </c>
      <c r="I106" s="232" t="str">
        <f>IF(A106="","",$AD$5)</f>
        <v/>
      </c>
      <c r="J106" s="232" t="str">
        <f>IF(B106="","",G106-H106-I106)</f>
        <v/>
      </c>
      <c r="K106" s="61" t="str">
        <f>IF(A106="","",J106)</f>
        <v/>
      </c>
      <c r="L106" s="19" t="str">
        <f>IFERROR(IF(A106="","",(J106/(B106+C106))),"")</f>
        <v/>
      </c>
      <c r="M106" s="20"/>
      <c r="N106" s="437">
        <v>0</v>
      </c>
      <c r="O106" s="438">
        <f>G105</f>
        <v>0</v>
      </c>
      <c r="P106" s="439">
        <f>O106</f>
        <v>0</v>
      </c>
      <c r="Q106" s="81"/>
      <c r="R106" s="82"/>
      <c r="S106" s="3"/>
      <c r="T106" s="442">
        <f>NPV(E124,G106:G117)</f>
        <v>0</v>
      </c>
      <c r="U106" s="655"/>
      <c r="V106" s="3"/>
      <c r="W106" s="443" t="s">
        <v>500</v>
      </c>
      <c r="X106" s="443">
        <f>MATCH(0,P106:P118,1)+1</f>
        <v>2</v>
      </c>
      <c r="Z106" s="3"/>
      <c r="AA106" s="3"/>
      <c r="AB106" s="3"/>
      <c r="AC106" s="3"/>
      <c r="AD106" s="3"/>
      <c r="AE106" s="3"/>
      <c r="AF106" s="73" t="str">
        <f t="shared" ca="1" si="122"/>
        <v/>
      </c>
      <c r="AG106" s="74" t="str">
        <f t="shared" ca="1" si="141"/>
        <v/>
      </c>
      <c r="AH106" s="73" t="str">
        <f t="shared" ca="1" si="124"/>
        <v/>
      </c>
      <c r="AI106" s="74" t="str">
        <f t="shared" ca="1" si="142"/>
        <v/>
      </c>
      <c r="AJ106" s="73" t="str">
        <f t="shared" ca="1" si="108"/>
        <v/>
      </c>
      <c r="AK106" s="74" t="str">
        <f t="shared" ca="1" si="143"/>
        <v/>
      </c>
      <c r="AL106" s="73" t="str">
        <f t="shared" ca="1" si="127"/>
        <v/>
      </c>
      <c r="AM106" s="74" t="str">
        <f t="shared" ca="1" si="144"/>
        <v/>
      </c>
    </row>
    <row r="107" spans="1:39" ht="15.75" x14ac:dyDescent="0.25">
      <c r="A107" s="17" t="str">
        <f t="shared" ref="A107:A117" si="150">IF(A106&lt;ROUNDUP($O$12/12,0),A106+1,"")</f>
        <v/>
      </c>
      <c r="B107" s="61" t="str">
        <f t="shared" si="145"/>
        <v/>
      </c>
      <c r="C107" s="88" t="str">
        <f t="shared" si="146"/>
        <v/>
      </c>
      <c r="D107" s="61" t="str">
        <f t="shared" si="147"/>
        <v/>
      </c>
      <c r="E107" s="232" t="str">
        <f>IF(A107="","",B107+C107-D107)</f>
        <v/>
      </c>
      <c r="F107" s="18"/>
      <c r="G107" s="88" t="str">
        <f t="shared" si="148"/>
        <v/>
      </c>
      <c r="H107" s="61" t="str">
        <f t="shared" si="149"/>
        <v/>
      </c>
      <c r="I107" s="232" t="str">
        <f>IF(A107="","",$AD$6)</f>
        <v/>
      </c>
      <c r="J107" s="232" t="str">
        <f>IF(A107="","",G107-H107-I107)</f>
        <v/>
      </c>
      <c r="K107" s="61" t="str">
        <f t="shared" ref="K107:K117" si="151">IF(A107="","",J107+K106)</f>
        <v/>
      </c>
      <c r="L107" s="19" t="str">
        <f t="shared" ref="L107:L117" si="152">IFERROR(IF(A107="","",(J107/(B107+C107))),"")</f>
        <v/>
      </c>
      <c r="M107" s="20"/>
      <c r="N107" s="437">
        <v>1</v>
      </c>
      <c r="O107" s="438" t="str">
        <f t="shared" ref="O107:O118" si="153">G106</f>
        <v/>
      </c>
      <c r="P107" s="439" t="e">
        <f>O107+P106</f>
        <v>#VALUE!</v>
      </c>
      <c r="Q107" s="81"/>
      <c r="R107" s="82"/>
      <c r="S107" s="3"/>
      <c r="T107" s="3"/>
      <c r="U107" s="3"/>
      <c r="V107" s="3"/>
      <c r="W107" s="443" t="s">
        <v>501</v>
      </c>
      <c r="X107" s="443">
        <f>X106-1</f>
        <v>1</v>
      </c>
      <c r="Z107" s="3"/>
      <c r="AA107" s="3"/>
      <c r="AB107" s="3"/>
      <c r="AC107" s="3"/>
      <c r="AD107" s="3"/>
      <c r="AE107" s="3"/>
      <c r="AF107" s="73" t="str">
        <f t="shared" ca="1" si="122"/>
        <v/>
      </c>
      <c r="AG107" s="74" t="str">
        <f t="shared" ca="1" si="141"/>
        <v/>
      </c>
      <c r="AH107" s="73" t="str">
        <f t="shared" ca="1" si="124"/>
        <v/>
      </c>
      <c r="AI107" s="74" t="str">
        <f t="shared" ca="1" si="142"/>
        <v/>
      </c>
      <c r="AJ107" s="73" t="str">
        <f t="shared" ca="1" si="108"/>
        <v/>
      </c>
      <c r="AK107" s="74" t="str">
        <f t="shared" ca="1" si="143"/>
        <v/>
      </c>
      <c r="AL107" s="73" t="str">
        <f t="shared" ca="1" si="127"/>
        <v/>
      </c>
      <c r="AM107" s="74" t="str">
        <f t="shared" ca="1" si="144"/>
        <v/>
      </c>
    </row>
    <row r="108" spans="1:39" ht="15.75" x14ac:dyDescent="0.25">
      <c r="A108" s="17" t="str">
        <f t="shared" si="150"/>
        <v/>
      </c>
      <c r="B108" s="61" t="str">
        <f t="shared" si="145"/>
        <v/>
      </c>
      <c r="C108" s="88" t="str">
        <f t="shared" si="146"/>
        <v/>
      </c>
      <c r="D108" s="61" t="str">
        <f t="shared" si="147"/>
        <v/>
      </c>
      <c r="E108" s="232" t="str">
        <f t="shared" ref="E108:E117" si="154">IF(A108="","",B108+C108-D108)</f>
        <v/>
      </c>
      <c r="F108" s="18"/>
      <c r="G108" s="88" t="str">
        <f t="shared" si="148"/>
        <v/>
      </c>
      <c r="H108" s="61" t="str">
        <f t="shared" si="149"/>
        <v/>
      </c>
      <c r="I108" s="232" t="str">
        <f>IF(A108="","",$AD$7)</f>
        <v/>
      </c>
      <c r="J108" s="232" t="str">
        <f t="shared" ref="J108:J117" si="155">IF(A108="","",G108-H108-I108)</f>
        <v/>
      </c>
      <c r="K108" s="61" t="str">
        <f t="shared" si="151"/>
        <v/>
      </c>
      <c r="L108" s="19" t="str">
        <f t="shared" si="152"/>
        <v/>
      </c>
      <c r="M108" s="20"/>
      <c r="N108" s="437">
        <v>2</v>
      </c>
      <c r="O108" s="438" t="str">
        <f t="shared" si="153"/>
        <v/>
      </c>
      <c r="P108" s="439" t="e">
        <f>O108+P107</f>
        <v>#VALUE!</v>
      </c>
      <c r="Q108" s="81"/>
      <c r="R108" s="82"/>
      <c r="S108" s="3"/>
      <c r="T108" s="3"/>
      <c r="U108" s="3"/>
      <c r="V108" s="3"/>
      <c r="W108" s="443" t="s">
        <v>502</v>
      </c>
      <c r="X108" s="444" t="str">
        <f>IFERROR(INDEX(O106:O118,X106,1),0)</f>
        <v/>
      </c>
      <c r="Z108" s="3"/>
      <c r="AA108" s="3"/>
      <c r="AB108" s="3"/>
      <c r="AC108" s="3"/>
      <c r="AD108" s="3"/>
      <c r="AE108" s="3"/>
      <c r="AF108" s="73" t="str">
        <f t="shared" ca="1" si="122"/>
        <v/>
      </c>
      <c r="AG108" s="74" t="str">
        <f t="shared" ca="1" si="141"/>
        <v/>
      </c>
      <c r="AH108" s="73" t="str">
        <f t="shared" ca="1" si="124"/>
        <v/>
      </c>
      <c r="AI108" s="74" t="str">
        <f t="shared" ca="1" si="142"/>
        <v/>
      </c>
      <c r="AJ108" s="73" t="str">
        <f t="shared" ca="1" si="108"/>
        <v/>
      </c>
      <c r="AK108" s="74" t="str">
        <f t="shared" ca="1" si="143"/>
        <v/>
      </c>
      <c r="AL108" s="73" t="str">
        <f t="shared" ca="1" si="127"/>
        <v/>
      </c>
      <c r="AM108" s="74" t="str">
        <f t="shared" ca="1" si="144"/>
        <v/>
      </c>
    </row>
    <row r="109" spans="1:39" ht="15.75" x14ac:dyDescent="0.25">
      <c r="A109" s="17" t="str">
        <f t="shared" si="150"/>
        <v/>
      </c>
      <c r="B109" s="61" t="str">
        <f t="shared" si="145"/>
        <v/>
      </c>
      <c r="C109" s="88" t="str">
        <f t="shared" si="146"/>
        <v/>
      </c>
      <c r="D109" s="61" t="str">
        <f t="shared" si="147"/>
        <v/>
      </c>
      <c r="E109" s="232" t="str">
        <f t="shared" si="154"/>
        <v/>
      </c>
      <c r="F109" s="18"/>
      <c r="G109" s="88" t="str">
        <f t="shared" si="148"/>
        <v/>
      </c>
      <c r="H109" s="61" t="str">
        <f t="shared" si="149"/>
        <v/>
      </c>
      <c r="I109" s="232" t="str">
        <f>IF(A109="","",$AD$8)</f>
        <v/>
      </c>
      <c r="J109" s="232" t="str">
        <f t="shared" si="155"/>
        <v/>
      </c>
      <c r="K109" s="61" t="str">
        <f t="shared" si="151"/>
        <v/>
      </c>
      <c r="L109" s="19" t="str">
        <f t="shared" si="152"/>
        <v/>
      </c>
      <c r="M109" s="20"/>
      <c r="N109" s="437">
        <v>3</v>
      </c>
      <c r="O109" s="438" t="str">
        <f t="shared" si="153"/>
        <v/>
      </c>
      <c r="P109" s="439" t="e">
        <f t="shared" ref="P109:P118" si="156">O109+P108</f>
        <v>#VALUE!</v>
      </c>
      <c r="Q109" s="81"/>
      <c r="R109" s="82"/>
      <c r="S109" s="3"/>
      <c r="T109" s="3"/>
      <c r="U109" s="3"/>
      <c r="V109" s="3"/>
      <c r="W109" s="443" t="s">
        <v>503</v>
      </c>
      <c r="X109" s="444">
        <f>INDEX(P106:P118,X107,1)</f>
        <v>0</v>
      </c>
      <c r="Z109" s="3"/>
      <c r="AA109" s="3"/>
      <c r="AB109" s="3"/>
      <c r="AC109" s="3"/>
      <c r="AD109" s="3"/>
      <c r="AE109" s="3"/>
      <c r="AF109" s="73" t="str">
        <f t="shared" ca="1" si="122"/>
        <v/>
      </c>
      <c r="AG109" s="74" t="str">
        <f t="shared" ca="1" si="141"/>
        <v/>
      </c>
      <c r="AH109" s="73" t="str">
        <f t="shared" ca="1" si="124"/>
        <v/>
      </c>
      <c r="AI109" s="74" t="str">
        <f t="shared" ca="1" si="142"/>
        <v/>
      </c>
      <c r="AJ109" s="73" t="str">
        <f t="shared" ca="1" si="108"/>
        <v/>
      </c>
      <c r="AK109" s="74" t="str">
        <f t="shared" ca="1" si="143"/>
        <v/>
      </c>
      <c r="AL109" s="73" t="str">
        <f t="shared" ca="1" si="127"/>
        <v/>
      </c>
      <c r="AM109" s="74" t="str">
        <f t="shared" ca="1" si="144"/>
        <v/>
      </c>
    </row>
    <row r="110" spans="1:39" ht="15.75" x14ac:dyDescent="0.25">
      <c r="A110" s="17" t="str">
        <f>IF(A109&lt;ROUNDUP($O$12/12,0),A109+1,"")</f>
        <v/>
      </c>
      <c r="B110" s="61" t="str">
        <f t="shared" si="145"/>
        <v/>
      </c>
      <c r="C110" s="88" t="str">
        <f t="shared" si="146"/>
        <v/>
      </c>
      <c r="D110" s="61" t="str">
        <f t="shared" si="147"/>
        <v/>
      </c>
      <c r="E110" s="232" t="str">
        <f t="shared" si="154"/>
        <v/>
      </c>
      <c r="F110" s="18"/>
      <c r="G110" s="88" t="str">
        <f t="shared" si="148"/>
        <v/>
      </c>
      <c r="H110" s="61" t="str">
        <f t="shared" si="149"/>
        <v/>
      </c>
      <c r="I110" s="232" t="str">
        <f>IF(A110="","",$AD$9)</f>
        <v/>
      </c>
      <c r="J110" s="232" t="str">
        <f t="shared" si="155"/>
        <v/>
      </c>
      <c r="K110" s="61" t="str">
        <f t="shared" si="151"/>
        <v/>
      </c>
      <c r="L110" s="19" t="str">
        <f t="shared" si="152"/>
        <v/>
      </c>
      <c r="M110" s="20"/>
      <c r="N110" s="437">
        <v>4</v>
      </c>
      <c r="O110" s="438" t="str">
        <f t="shared" si="153"/>
        <v/>
      </c>
      <c r="P110" s="439" t="e">
        <f t="shared" si="156"/>
        <v>#VALUE!</v>
      </c>
      <c r="Q110" s="81"/>
      <c r="R110" s="82"/>
      <c r="S110" s="3"/>
      <c r="T110" s="3"/>
      <c r="U110" s="3"/>
      <c r="V110" s="3"/>
      <c r="W110" s="3"/>
      <c r="X110" s="3"/>
      <c r="Z110" s="3"/>
      <c r="AA110" s="3"/>
      <c r="AB110" s="3"/>
      <c r="AC110" s="3"/>
      <c r="AD110" s="3"/>
      <c r="AE110" s="3"/>
      <c r="AF110" s="73" t="str">
        <f t="shared" ca="1" si="122"/>
        <v/>
      </c>
      <c r="AG110" s="74" t="str">
        <f t="shared" ca="1" si="141"/>
        <v/>
      </c>
      <c r="AH110" s="73" t="str">
        <f t="shared" ca="1" si="124"/>
        <v/>
      </c>
      <c r="AI110" s="74" t="str">
        <f t="shared" ca="1" si="142"/>
        <v/>
      </c>
      <c r="AJ110" s="73" t="str">
        <f t="shared" ca="1" si="108"/>
        <v/>
      </c>
      <c r="AK110" s="74" t="str">
        <f t="shared" ca="1" si="143"/>
        <v/>
      </c>
      <c r="AL110" s="73" t="str">
        <f t="shared" ca="1" si="127"/>
        <v/>
      </c>
      <c r="AM110" s="74" t="str">
        <f t="shared" ca="1" si="144"/>
        <v/>
      </c>
    </row>
    <row r="111" spans="1:39" ht="15.75" x14ac:dyDescent="0.25">
      <c r="A111" s="17" t="str">
        <f t="shared" si="150"/>
        <v/>
      </c>
      <c r="B111" s="61" t="str">
        <f t="shared" si="145"/>
        <v/>
      </c>
      <c r="C111" s="88" t="str">
        <f t="shared" si="146"/>
        <v/>
      </c>
      <c r="D111" s="61" t="str">
        <f t="shared" si="147"/>
        <v/>
      </c>
      <c r="E111" s="232" t="str">
        <f t="shared" si="154"/>
        <v/>
      </c>
      <c r="F111" s="408"/>
      <c r="G111" s="88" t="str">
        <f t="shared" si="148"/>
        <v/>
      </c>
      <c r="H111" s="61" t="str">
        <f t="shared" si="149"/>
        <v/>
      </c>
      <c r="I111" s="232" t="str">
        <f>IF(A111="","",$AD$10)</f>
        <v/>
      </c>
      <c r="J111" s="232" t="str">
        <f t="shared" si="155"/>
        <v/>
      </c>
      <c r="K111" s="61" t="str">
        <f t="shared" si="151"/>
        <v/>
      </c>
      <c r="L111" s="19" t="str">
        <f t="shared" si="152"/>
        <v/>
      </c>
      <c r="M111" s="20"/>
      <c r="N111" s="437">
        <v>5</v>
      </c>
      <c r="O111" s="438" t="str">
        <f t="shared" si="153"/>
        <v/>
      </c>
      <c r="P111" s="439" t="e">
        <f t="shared" si="156"/>
        <v>#VALUE!</v>
      </c>
      <c r="Q111" s="81"/>
      <c r="R111" s="82"/>
      <c r="S111" s="3"/>
      <c r="T111" s="3"/>
      <c r="U111" s="3"/>
      <c r="V111" s="3"/>
      <c r="W111" s="1252" t="s">
        <v>504</v>
      </c>
      <c r="X111" s="1252"/>
      <c r="Z111" s="3"/>
      <c r="AA111" s="3"/>
      <c r="AB111" s="3"/>
      <c r="AC111" s="3"/>
      <c r="AD111" s="3"/>
      <c r="AE111" s="3"/>
      <c r="AF111" s="73" t="str">
        <f t="shared" ca="1" si="122"/>
        <v/>
      </c>
      <c r="AG111" s="74" t="str">
        <f t="shared" ca="1" si="141"/>
        <v/>
      </c>
      <c r="AH111" s="73" t="str">
        <f t="shared" ca="1" si="124"/>
        <v/>
      </c>
      <c r="AI111" s="74" t="str">
        <f t="shared" ca="1" si="142"/>
        <v/>
      </c>
      <c r="AJ111" s="73" t="str">
        <f t="shared" ca="1" si="108"/>
        <v/>
      </c>
      <c r="AK111" s="74" t="str">
        <f t="shared" ca="1" si="143"/>
        <v/>
      </c>
      <c r="AL111" s="73" t="str">
        <f t="shared" ca="1" si="127"/>
        <v/>
      </c>
      <c r="AM111" s="74" t="str">
        <f t="shared" ca="1" si="144"/>
        <v/>
      </c>
    </row>
    <row r="112" spans="1:39" ht="15.75" x14ac:dyDescent="0.25">
      <c r="A112" s="17" t="str">
        <f t="shared" si="150"/>
        <v/>
      </c>
      <c r="B112" s="61" t="str">
        <f t="shared" si="145"/>
        <v/>
      </c>
      <c r="C112" s="88" t="str">
        <f t="shared" si="146"/>
        <v/>
      </c>
      <c r="D112" s="61" t="str">
        <f t="shared" si="147"/>
        <v/>
      </c>
      <c r="E112" s="232" t="str">
        <f t="shared" si="154"/>
        <v/>
      </c>
      <c r="F112" s="408"/>
      <c r="G112" s="88" t="str">
        <f t="shared" si="148"/>
        <v/>
      </c>
      <c r="H112" s="88" t="str">
        <f t="shared" si="149"/>
        <v/>
      </c>
      <c r="I112" s="61" t="str">
        <f>IF(A112="","",$AD$11)</f>
        <v/>
      </c>
      <c r="J112" s="232" t="str">
        <f t="shared" si="155"/>
        <v/>
      </c>
      <c r="K112" s="61" t="str">
        <f t="shared" si="151"/>
        <v/>
      </c>
      <c r="L112" s="19" t="str">
        <f t="shared" si="152"/>
        <v/>
      </c>
      <c r="M112" s="20"/>
      <c r="N112" s="437">
        <v>6</v>
      </c>
      <c r="O112" s="438" t="str">
        <f t="shared" si="153"/>
        <v/>
      </c>
      <c r="P112" s="439" t="e">
        <f t="shared" si="156"/>
        <v>#VALUE!</v>
      </c>
      <c r="Q112" s="81"/>
      <c r="R112" s="82"/>
      <c r="S112" s="3"/>
      <c r="T112" s="3"/>
      <c r="U112" s="3"/>
      <c r="V112" s="3"/>
      <c r="W112" s="445">
        <f>COUNTIF(P107:P118,"&lt;=0")</f>
        <v>0</v>
      </c>
      <c r="X112" s="445" t="s">
        <v>505</v>
      </c>
      <c r="Z112" s="3"/>
      <c r="AA112" s="3"/>
      <c r="AB112" s="3"/>
      <c r="AC112" s="3"/>
      <c r="AD112" s="3"/>
      <c r="AE112" s="3"/>
      <c r="AF112" s="73" t="str">
        <f t="shared" ca="1" si="122"/>
        <v/>
      </c>
      <c r="AG112" s="74" t="str">
        <f t="shared" ca="1" si="141"/>
        <v/>
      </c>
      <c r="AH112" s="73" t="str">
        <f t="shared" ca="1" si="124"/>
        <v/>
      </c>
      <c r="AI112" s="74" t="str">
        <f t="shared" ca="1" si="142"/>
        <v/>
      </c>
      <c r="AJ112" s="73" t="str">
        <f t="shared" ca="1" si="108"/>
        <v/>
      </c>
      <c r="AK112" s="74" t="str">
        <f t="shared" ca="1" si="143"/>
        <v/>
      </c>
      <c r="AL112" s="73" t="str">
        <f t="shared" ca="1" si="127"/>
        <v/>
      </c>
      <c r="AM112" s="74" t="str">
        <f t="shared" ca="1" si="144"/>
        <v/>
      </c>
    </row>
    <row r="113" spans="1:39" ht="15.75" x14ac:dyDescent="0.25">
      <c r="A113" s="17" t="str">
        <f t="shared" si="150"/>
        <v/>
      </c>
      <c r="B113" s="61" t="str">
        <f t="shared" si="145"/>
        <v/>
      </c>
      <c r="C113" s="88" t="str">
        <f t="shared" si="146"/>
        <v/>
      </c>
      <c r="D113" s="61" t="str">
        <f t="shared" si="147"/>
        <v/>
      </c>
      <c r="E113" s="232" t="str">
        <f t="shared" si="154"/>
        <v/>
      </c>
      <c r="F113" s="408"/>
      <c r="G113" s="88" t="str">
        <f t="shared" si="148"/>
        <v/>
      </c>
      <c r="H113" s="61" t="str">
        <f t="shared" si="149"/>
        <v/>
      </c>
      <c r="I113" s="232" t="str">
        <f>IF(A113="","",$AD$12)</f>
        <v/>
      </c>
      <c r="J113" s="232" t="str">
        <f t="shared" si="155"/>
        <v/>
      </c>
      <c r="K113" s="61" t="str">
        <f t="shared" si="151"/>
        <v/>
      </c>
      <c r="L113" s="19" t="str">
        <f t="shared" si="152"/>
        <v/>
      </c>
      <c r="M113" s="3"/>
      <c r="N113" s="437">
        <v>7</v>
      </c>
      <c r="O113" s="438" t="str">
        <f t="shared" si="153"/>
        <v/>
      </c>
      <c r="P113" s="439" t="e">
        <f t="shared" si="156"/>
        <v>#VALUE!</v>
      </c>
      <c r="Q113" s="81"/>
      <c r="R113" s="82"/>
      <c r="S113" s="3"/>
      <c r="T113" s="3"/>
      <c r="U113" s="3"/>
      <c r="V113" s="3"/>
      <c r="W113" s="446">
        <f>-IFERROR(ROUND((X109/X108)*12,0),0)</f>
        <v>0</v>
      </c>
      <c r="X113" s="445" t="s">
        <v>506</v>
      </c>
      <c r="Z113" s="3"/>
      <c r="AA113" s="3"/>
      <c r="AB113" s="3"/>
      <c r="AC113" s="3"/>
      <c r="AD113" s="3"/>
      <c r="AE113" s="3"/>
      <c r="AF113" s="73" t="str">
        <f t="shared" ca="1" si="122"/>
        <v/>
      </c>
      <c r="AG113" s="74" t="str">
        <f t="shared" ca="1" si="141"/>
        <v/>
      </c>
      <c r="AH113" s="73" t="str">
        <f t="shared" ca="1" si="124"/>
        <v/>
      </c>
      <c r="AI113" s="74" t="str">
        <f t="shared" ca="1" si="142"/>
        <v/>
      </c>
      <c r="AJ113" s="73" t="str">
        <f t="shared" ca="1" si="108"/>
        <v/>
      </c>
      <c r="AK113" s="74" t="str">
        <f t="shared" ca="1" si="143"/>
        <v/>
      </c>
      <c r="AL113" s="73" t="str">
        <f t="shared" ca="1" si="127"/>
        <v/>
      </c>
      <c r="AM113" s="74" t="str">
        <f t="shared" ca="1" si="144"/>
        <v/>
      </c>
    </row>
    <row r="114" spans="1:39" ht="15.75" x14ac:dyDescent="0.25">
      <c r="A114" s="17" t="str">
        <f t="shared" si="150"/>
        <v/>
      </c>
      <c r="B114" s="61" t="str">
        <f t="shared" si="145"/>
        <v/>
      </c>
      <c r="C114" s="88" t="str">
        <f t="shared" si="146"/>
        <v/>
      </c>
      <c r="D114" s="61" t="str">
        <f t="shared" si="147"/>
        <v/>
      </c>
      <c r="E114" s="232" t="str">
        <f t="shared" si="154"/>
        <v/>
      </c>
      <c r="F114" s="408"/>
      <c r="G114" s="88" t="str">
        <f t="shared" si="148"/>
        <v/>
      </c>
      <c r="H114" s="61" t="str">
        <f t="shared" si="149"/>
        <v/>
      </c>
      <c r="I114" s="232" t="str">
        <f>IF(A114="","",$AD$13)</f>
        <v/>
      </c>
      <c r="J114" s="232" t="str">
        <f t="shared" si="155"/>
        <v/>
      </c>
      <c r="K114" s="61" t="str">
        <f t="shared" si="151"/>
        <v/>
      </c>
      <c r="L114" s="19" t="str">
        <f t="shared" si="152"/>
        <v/>
      </c>
      <c r="M114" s="3"/>
      <c r="N114" s="437">
        <v>8</v>
      </c>
      <c r="O114" s="438" t="str">
        <f t="shared" si="153"/>
        <v/>
      </c>
      <c r="P114" s="439" t="e">
        <f t="shared" si="156"/>
        <v>#VALUE!</v>
      </c>
      <c r="Q114" s="81"/>
      <c r="R114" s="82"/>
      <c r="S114" s="3"/>
      <c r="T114" s="3"/>
      <c r="U114" s="3"/>
      <c r="V114" s="3"/>
      <c r="W114" s="3"/>
      <c r="X114" s="3"/>
      <c r="Z114" s="3"/>
      <c r="AA114" s="3"/>
      <c r="AB114" s="3"/>
      <c r="AC114" s="3"/>
      <c r="AD114" s="3"/>
      <c r="AE114" s="3"/>
      <c r="AF114" s="73" t="str">
        <f t="shared" ca="1" si="122"/>
        <v/>
      </c>
      <c r="AG114" s="74" t="str">
        <f t="shared" ca="1" si="141"/>
        <v/>
      </c>
      <c r="AH114" s="73" t="str">
        <f t="shared" ca="1" si="124"/>
        <v/>
      </c>
      <c r="AI114" s="74" t="str">
        <f t="shared" ca="1" si="142"/>
        <v/>
      </c>
      <c r="AJ114" s="73" t="str">
        <f t="shared" ca="1" si="108"/>
        <v/>
      </c>
      <c r="AK114" s="74" t="str">
        <f t="shared" ca="1" si="143"/>
        <v/>
      </c>
      <c r="AL114" s="73" t="str">
        <f t="shared" ca="1" si="127"/>
        <v/>
      </c>
      <c r="AM114" s="74" t="str">
        <f t="shared" ca="1" si="144"/>
        <v/>
      </c>
    </row>
    <row r="115" spans="1:39" ht="15.75" x14ac:dyDescent="0.25">
      <c r="A115" s="17" t="str">
        <f t="shared" si="150"/>
        <v/>
      </c>
      <c r="B115" s="61" t="str">
        <f t="shared" si="145"/>
        <v/>
      </c>
      <c r="C115" s="88" t="str">
        <f t="shared" si="146"/>
        <v/>
      </c>
      <c r="D115" s="61" t="str">
        <f t="shared" si="147"/>
        <v/>
      </c>
      <c r="E115" s="232" t="str">
        <f t="shared" si="154"/>
        <v/>
      </c>
      <c r="F115" s="408"/>
      <c r="G115" s="88" t="str">
        <f t="shared" si="148"/>
        <v/>
      </c>
      <c r="H115" s="61" t="str">
        <f t="shared" si="149"/>
        <v/>
      </c>
      <c r="I115" s="232" t="str">
        <f>IF(A115="","",$AD$14)</f>
        <v/>
      </c>
      <c r="J115" s="232" t="str">
        <f t="shared" si="155"/>
        <v/>
      </c>
      <c r="K115" s="61" t="str">
        <f t="shared" si="151"/>
        <v/>
      </c>
      <c r="L115" s="19" t="str">
        <f t="shared" si="152"/>
        <v/>
      </c>
      <c r="M115" s="3"/>
      <c r="N115" s="437">
        <v>9</v>
      </c>
      <c r="O115" s="438" t="str">
        <f t="shared" si="153"/>
        <v/>
      </c>
      <c r="P115" s="439" t="e">
        <f t="shared" si="156"/>
        <v>#VALUE!</v>
      </c>
      <c r="Q115" s="81"/>
      <c r="R115" s="82"/>
      <c r="S115" s="3"/>
      <c r="T115" s="3"/>
      <c r="U115" s="3"/>
      <c r="V115" s="3"/>
      <c r="W115" s="3"/>
      <c r="X115" s="3"/>
      <c r="Z115" s="3"/>
      <c r="AA115" s="3"/>
      <c r="AB115" s="3"/>
      <c r="AC115" s="3"/>
      <c r="AD115" s="3"/>
      <c r="AE115" s="3"/>
      <c r="AF115" s="73" t="str">
        <f t="shared" ca="1" si="122"/>
        <v/>
      </c>
      <c r="AG115" s="74" t="str">
        <f t="shared" ca="1" si="141"/>
        <v/>
      </c>
      <c r="AH115" s="73" t="str">
        <f t="shared" ca="1" si="124"/>
        <v/>
      </c>
      <c r="AI115" s="74" t="str">
        <f t="shared" ca="1" si="142"/>
        <v/>
      </c>
      <c r="AJ115" s="73" t="str">
        <f t="shared" ca="1" si="108"/>
        <v/>
      </c>
      <c r="AK115" s="74" t="str">
        <f t="shared" ca="1" si="143"/>
        <v/>
      </c>
      <c r="AL115" s="73" t="str">
        <f t="shared" ca="1" si="127"/>
        <v/>
      </c>
      <c r="AM115" s="74" t="str">
        <f t="shared" ca="1" si="144"/>
        <v/>
      </c>
    </row>
    <row r="116" spans="1:39" ht="15.75" x14ac:dyDescent="0.25">
      <c r="A116" s="17" t="str">
        <f t="shared" si="150"/>
        <v/>
      </c>
      <c r="B116" s="61" t="str">
        <f t="shared" si="145"/>
        <v/>
      </c>
      <c r="C116" s="88" t="str">
        <f t="shared" si="146"/>
        <v/>
      </c>
      <c r="D116" s="61" t="str">
        <f t="shared" si="147"/>
        <v/>
      </c>
      <c r="E116" s="232" t="str">
        <f t="shared" si="154"/>
        <v/>
      </c>
      <c r="F116" s="408"/>
      <c r="G116" s="88" t="str">
        <f t="shared" si="148"/>
        <v/>
      </c>
      <c r="H116" s="61" t="str">
        <f t="shared" si="149"/>
        <v/>
      </c>
      <c r="I116" s="232" t="str">
        <f>IF(A116="","",$AD$15)</f>
        <v/>
      </c>
      <c r="J116" s="232" t="str">
        <f t="shared" si="155"/>
        <v/>
      </c>
      <c r="K116" s="61" t="str">
        <f t="shared" si="151"/>
        <v/>
      </c>
      <c r="L116" s="19" t="str">
        <f t="shared" si="152"/>
        <v/>
      </c>
      <c r="M116" s="3"/>
      <c r="N116" s="437">
        <v>10</v>
      </c>
      <c r="O116" s="438" t="str">
        <f t="shared" si="153"/>
        <v/>
      </c>
      <c r="P116" s="439" t="e">
        <f t="shared" si="156"/>
        <v>#VALUE!</v>
      </c>
      <c r="Q116" s="81"/>
      <c r="R116" s="82"/>
      <c r="S116" s="3"/>
      <c r="T116" s="3"/>
      <c r="U116" s="3"/>
      <c r="V116" s="3"/>
      <c r="W116" s="3"/>
      <c r="X116" s="3"/>
      <c r="Z116" s="3"/>
      <c r="AA116" s="3"/>
      <c r="AB116" s="3"/>
      <c r="AC116" s="3"/>
      <c r="AD116" s="3"/>
      <c r="AE116" s="3"/>
      <c r="AF116" s="73" t="str">
        <f t="shared" ca="1" si="122"/>
        <v/>
      </c>
      <c r="AG116" s="74" t="str">
        <f t="shared" ca="1" si="141"/>
        <v/>
      </c>
      <c r="AH116" s="73" t="str">
        <f t="shared" ca="1" si="124"/>
        <v/>
      </c>
      <c r="AI116" s="74" t="str">
        <f t="shared" ca="1" si="142"/>
        <v/>
      </c>
      <c r="AJ116" s="73" t="str">
        <f t="shared" ca="1" si="108"/>
        <v/>
      </c>
      <c r="AK116" s="74" t="str">
        <f t="shared" ca="1" si="143"/>
        <v/>
      </c>
      <c r="AL116" s="73" t="str">
        <f t="shared" ca="1" si="127"/>
        <v/>
      </c>
      <c r="AM116" s="74" t="str">
        <f t="shared" ca="1" si="144"/>
        <v/>
      </c>
    </row>
    <row r="117" spans="1:39" ht="15.75" x14ac:dyDescent="0.25">
      <c r="A117" s="409" t="str">
        <f t="shared" si="150"/>
        <v/>
      </c>
      <c r="B117" s="62" t="str">
        <f t="shared" si="145"/>
        <v/>
      </c>
      <c r="C117" s="416" t="str">
        <f t="shared" si="146"/>
        <v/>
      </c>
      <c r="D117" s="62" t="str">
        <f t="shared" si="147"/>
        <v/>
      </c>
      <c r="E117" s="233" t="str">
        <f t="shared" si="154"/>
        <v/>
      </c>
      <c r="F117" s="407"/>
      <c r="G117" s="62" t="str">
        <f t="shared" si="148"/>
        <v/>
      </c>
      <c r="H117" s="62" t="str">
        <f t="shared" si="149"/>
        <v/>
      </c>
      <c r="I117" s="62" t="str">
        <f>IF(A117="","",$AD$16)</f>
        <v/>
      </c>
      <c r="J117" s="62" t="str">
        <f t="shared" si="155"/>
        <v/>
      </c>
      <c r="K117" s="62" t="str">
        <f t="shared" si="151"/>
        <v/>
      </c>
      <c r="L117" s="21" t="str">
        <f t="shared" si="152"/>
        <v/>
      </c>
      <c r="M117" s="3"/>
      <c r="N117" s="437">
        <v>11</v>
      </c>
      <c r="O117" s="438" t="str">
        <f t="shared" si="153"/>
        <v/>
      </c>
      <c r="P117" s="439" t="e">
        <f t="shared" si="156"/>
        <v>#VALUE!</v>
      </c>
      <c r="Q117" s="81"/>
      <c r="R117" s="82"/>
      <c r="S117" s="3"/>
      <c r="T117" s="3"/>
      <c r="U117" s="3"/>
      <c r="V117" s="3"/>
      <c r="W117" s="3"/>
      <c r="X117" s="3"/>
      <c r="Z117" s="3"/>
      <c r="AA117" s="3"/>
      <c r="AB117" s="3"/>
      <c r="AC117" s="3"/>
      <c r="AD117" s="3"/>
      <c r="AE117" s="3"/>
      <c r="AF117" s="73" t="str">
        <f t="shared" ca="1" si="122"/>
        <v/>
      </c>
      <c r="AG117" s="74" t="str">
        <f t="shared" ca="1" si="141"/>
        <v/>
      </c>
      <c r="AH117" s="73" t="str">
        <f t="shared" ca="1" si="124"/>
        <v/>
      </c>
      <c r="AI117" s="74" t="str">
        <f t="shared" ca="1" si="142"/>
        <v/>
      </c>
      <c r="AJ117" s="73" t="str">
        <f t="shared" ca="1" si="108"/>
        <v/>
      </c>
      <c r="AK117" s="74" t="str">
        <f t="shared" ca="1" si="143"/>
        <v/>
      </c>
      <c r="AL117" s="73" t="str">
        <f t="shared" ca="1" si="127"/>
        <v/>
      </c>
      <c r="AM117" s="74" t="str">
        <f t="shared" ca="1" si="144"/>
        <v/>
      </c>
    </row>
    <row r="118" spans="1:39" s="256" customFormat="1" x14ac:dyDescent="0.25">
      <c r="A118" s="251"/>
      <c r="B118" s="427">
        <f>SUM(B105:B117)</f>
        <v>0</v>
      </c>
      <c r="C118" s="427">
        <f>SUM(C105:C117)</f>
        <v>0</v>
      </c>
      <c r="D118" s="427">
        <f>SUM(D105:D117)</f>
        <v>0</v>
      </c>
      <c r="E118" s="251"/>
      <c r="F118" s="251"/>
      <c r="G118" s="251"/>
      <c r="H118" s="252"/>
      <c r="I118" s="253"/>
      <c r="J118" s="254"/>
      <c r="K118" s="254"/>
      <c r="L118" s="254"/>
      <c r="M118" s="255"/>
      <c r="N118" s="440">
        <v>12</v>
      </c>
      <c r="O118" s="438" t="str">
        <f t="shared" si="153"/>
        <v/>
      </c>
      <c r="P118" s="441" t="e">
        <f t="shared" si="156"/>
        <v>#VALUE!</v>
      </c>
      <c r="Q118" s="81"/>
      <c r="R118" s="257"/>
      <c r="S118" s="255"/>
      <c r="T118" s="255"/>
      <c r="U118" s="255"/>
      <c r="V118" s="255"/>
      <c r="W118" s="255"/>
      <c r="X118" s="255"/>
      <c r="Y118"/>
      <c r="Z118" s="255"/>
      <c r="AA118" s="255"/>
      <c r="AB118" s="255"/>
      <c r="AC118" s="255"/>
      <c r="AD118" s="255"/>
      <c r="AE118" s="255"/>
      <c r="AF118" s="258" t="str">
        <f t="shared" ca="1" si="122"/>
        <v/>
      </c>
      <c r="AG118" s="259" t="str">
        <f t="shared" ca="1" si="141"/>
        <v/>
      </c>
      <c r="AH118" s="258" t="str">
        <f t="shared" ca="1" si="124"/>
        <v/>
      </c>
      <c r="AI118" s="259" t="str">
        <f t="shared" ca="1" si="142"/>
        <v/>
      </c>
      <c r="AJ118" s="73" t="str">
        <f t="shared" ca="1" si="108"/>
        <v/>
      </c>
      <c r="AK118" s="259" t="str">
        <f t="shared" ca="1" si="143"/>
        <v/>
      </c>
      <c r="AL118" s="258" t="str">
        <f t="shared" ca="1" si="127"/>
        <v/>
      </c>
      <c r="AM118" s="259" t="str">
        <f t="shared" ca="1" si="144"/>
        <v/>
      </c>
    </row>
    <row r="119" spans="1:39" ht="15.75" x14ac:dyDescent="0.25">
      <c r="A119" s="626" t="s">
        <v>507</v>
      </c>
      <c r="B119" s="626"/>
      <c r="C119" s="626"/>
      <c r="D119" s="626"/>
      <c r="E119" s="740"/>
      <c r="F119" s="740"/>
      <c r="G119" s="740"/>
      <c r="H119" s="740"/>
      <c r="I119" s="740"/>
      <c r="J119" s="740"/>
      <c r="K119" s="380"/>
      <c r="L119" s="380"/>
      <c r="M119" s="22"/>
      <c r="Z119" s="3"/>
      <c r="AA119" s="3"/>
      <c r="AB119" s="3"/>
      <c r="AC119" s="3"/>
      <c r="AD119" s="3"/>
      <c r="AE119" s="3"/>
      <c r="AF119" s="73" t="str">
        <f t="shared" ca="1" si="122"/>
        <v/>
      </c>
      <c r="AG119" s="74" t="str">
        <f t="shared" ca="1" si="141"/>
        <v/>
      </c>
      <c r="AH119" s="73" t="str">
        <f t="shared" ca="1" si="124"/>
        <v/>
      </c>
      <c r="AI119" s="74" t="str">
        <f t="shared" ca="1" si="142"/>
        <v/>
      </c>
      <c r="AJ119" s="73" t="str">
        <f t="shared" ca="1" si="108"/>
        <v/>
      </c>
      <c r="AK119" s="74" t="str">
        <f t="shared" ca="1" si="143"/>
        <v/>
      </c>
      <c r="AL119" s="73" t="str">
        <f t="shared" ca="1" si="127"/>
        <v/>
      </c>
      <c r="AM119" s="74" t="str">
        <f t="shared" ca="1" si="144"/>
        <v/>
      </c>
    </row>
    <row r="120" spans="1:39" ht="15.75" x14ac:dyDescent="0.25">
      <c r="A120" s="1255" t="s">
        <v>508</v>
      </c>
      <c r="B120" s="1256"/>
      <c r="C120" s="1256"/>
      <c r="D120" s="1257"/>
      <c r="E120" s="1316" t="s">
        <v>509</v>
      </c>
      <c r="F120" s="1317"/>
      <c r="G120" s="1317"/>
      <c r="H120" s="1317"/>
      <c r="I120" s="1317"/>
      <c r="J120" s="1317"/>
      <c r="K120" s="1317"/>
      <c r="L120" s="1318"/>
      <c r="M120" s="10"/>
      <c r="Z120" s="10"/>
      <c r="AA120" s="10"/>
      <c r="AB120" s="10"/>
      <c r="AC120" s="10"/>
      <c r="AD120" s="10"/>
      <c r="AE120" s="10"/>
      <c r="AF120" s="73" t="str">
        <f t="shared" ca="1" si="122"/>
        <v/>
      </c>
      <c r="AG120" s="74" t="str">
        <f t="shared" ca="1" si="141"/>
        <v/>
      </c>
      <c r="AH120" s="73" t="str">
        <f t="shared" ca="1" si="124"/>
        <v/>
      </c>
      <c r="AI120" s="74" t="str">
        <f t="shared" ca="1" si="142"/>
        <v/>
      </c>
      <c r="AJ120" s="73" t="str">
        <f t="shared" ca="1" si="108"/>
        <v/>
      </c>
      <c r="AK120" s="74" t="str">
        <f t="shared" ca="1" si="143"/>
        <v/>
      </c>
      <c r="AL120" s="73" t="str">
        <f t="shared" ca="1" si="127"/>
        <v/>
      </c>
      <c r="AM120" s="74" t="str">
        <f t="shared" ca="1" si="144"/>
        <v/>
      </c>
    </row>
    <row r="121" spans="1:39" ht="15.75" x14ac:dyDescent="0.25">
      <c r="A121" s="1258" t="s">
        <v>510</v>
      </c>
      <c r="B121" s="1259"/>
      <c r="C121" s="1259"/>
      <c r="D121" s="1260"/>
      <c r="E121" s="1278">
        <f>IFERROR(IRR(G105:G117),0)</f>
        <v>0</v>
      </c>
      <c r="F121" s="1279"/>
      <c r="G121" s="1279"/>
      <c r="H121" s="1279"/>
      <c r="I121" s="1279"/>
      <c r="J121" s="1279"/>
      <c r="K121" s="1279"/>
      <c r="L121" s="1280"/>
      <c r="M121" s="3"/>
      <c r="Z121" s="3"/>
      <c r="AA121" s="3"/>
      <c r="AB121" s="3"/>
      <c r="AC121" s="3"/>
      <c r="AD121" s="3"/>
      <c r="AE121" s="3"/>
      <c r="AF121" s="73" t="str">
        <f t="shared" ca="1" si="122"/>
        <v/>
      </c>
      <c r="AG121" s="74" t="str">
        <f t="shared" ca="1" si="141"/>
        <v/>
      </c>
      <c r="AH121" s="73" t="str">
        <f t="shared" ca="1" si="124"/>
        <v/>
      </c>
      <c r="AI121" s="74" t="str">
        <f t="shared" ca="1" si="142"/>
        <v/>
      </c>
      <c r="AJ121" s="73" t="str">
        <f t="shared" ca="1" si="108"/>
        <v/>
      </c>
      <c r="AK121" s="74" t="str">
        <f t="shared" ca="1" si="143"/>
        <v/>
      </c>
      <c r="AL121" s="73" t="str">
        <f t="shared" ca="1" si="127"/>
        <v/>
      </c>
      <c r="AM121" s="74" t="str">
        <f t="shared" ca="1" si="144"/>
        <v/>
      </c>
    </row>
    <row r="122" spans="1:39" ht="15.75" x14ac:dyDescent="0.25">
      <c r="A122" s="1261" t="s">
        <v>511</v>
      </c>
      <c r="B122" s="1262"/>
      <c r="C122" s="1262"/>
      <c r="D122" s="1263"/>
      <c r="E122" s="1275">
        <f>NPV(E124,G106:G117)+G105</f>
        <v>0</v>
      </c>
      <c r="F122" s="1276"/>
      <c r="G122" s="1276"/>
      <c r="H122" s="1276"/>
      <c r="I122" s="1276"/>
      <c r="J122" s="1276"/>
      <c r="K122" s="1276"/>
      <c r="L122" s="1277"/>
      <c r="M122" s="3"/>
      <c r="Z122" s="3"/>
      <c r="AA122" s="3"/>
      <c r="AB122" s="3"/>
      <c r="AC122" s="3"/>
      <c r="AD122" s="3"/>
      <c r="AE122" s="3"/>
      <c r="AF122" s="73" t="str">
        <f t="shared" ca="1" si="122"/>
        <v/>
      </c>
      <c r="AG122" s="74" t="str">
        <f t="shared" ca="1" si="141"/>
        <v/>
      </c>
      <c r="AH122" s="73" t="str">
        <f t="shared" ca="1" si="124"/>
        <v/>
      </c>
      <c r="AI122" s="74" t="str">
        <f t="shared" ca="1" si="142"/>
        <v/>
      </c>
      <c r="AJ122" s="73" t="str">
        <f t="shared" ca="1" si="108"/>
        <v/>
      </c>
      <c r="AK122" s="74" t="str">
        <f t="shared" ca="1" si="143"/>
        <v/>
      </c>
      <c r="AL122" s="73" t="str">
        <f t="shared" ca="1" si="127"/>
        <v/>
      </c>
      <c r="AM122" s="74" t="str">
        <f t="shared" ca="1" si="144"/>
        <v/>
      </c>
    </row>
    <row r="123" spans="1:39" ht="15.75" x14ac:dyDescent="0.25">
      <c r="A123" s="1261" t="s">
        <v>512</v>
      </c>
      <c r="B123" s="1262"/>
      <c r="C123" s="1262"/>
      <c r="D123" s="1263"/>
      <c r="E123" s="1278" t="str">
        <f>CONCATENATE(W112," ",X112," e ",W113," ",X113)</f>
        <v>0 ano e 0 meses</v>
      </c>
      <c r="F123" s="1279"/>
      <c r="G123" s="1279"/>
      <c r="H123" s="1279"/>
      <c r="I123" s="1279"/>
      <c r="J123" s="1279"/>
      <c r="K123" s="1279"/>
      <c r="L123" s="1280"/>
      <c r="M123" s="3"/>
      <c r="Z123" s="3"/>
      <c r="AA123" s="3"/>
      <c r="AB123" s="3"/>
      <c r="AC123" s="3"/>
      <c r="AD123" s="3"/>
      <c r="AE123" s="3"/>
      <c r="AF123" s="73" t="str">
        <f t="shared" ca="1" si="122"/>
        <v/>
      </c>
      <c r="AG123" s="74" t="str">
        <f t="shared" ca="1" si="141"/>
        <v/>
      </c>
      <c r="AH123" s="73" t="str">
        <f t="shared" ca="1" si="124"/>
        <v/>
      </c>
      <c r="AI123" s="74" t="str">
        <f t="shared" ca="1" si="142"/>
        <v/>
      </c>
      <c r="AJ123" s="73" t="str">
        <f t="shared" ca="1" si="108"/>
        <v/>
      </c>
      <c r="AK123" s="74" t="str">
        <f t="shared" ca="1" si="143"/>
        <v/>
      </c>
      <c r="AL123" s="73" t="str">
        <f t="shared" ca="1" si="127"/>
        <v/>
      </c>
      <c r="AM123" s="74" t="str">
        <f t="shared" ca="1" si="144"/>
        <v/>
      </c>
    </row>
    <row r="124" spans="1:39" ht="15.75" x14ac:dyDescent="0.25">
      <c r="A124" s="1261" t="s">
        <v>513</v>
      </c>
      <c r="B124" s="1262"/>
      <c r="C124" s="1262"/>
      <c r="D124" s="1263"/>
      <c r="E124" s="1289">
        <v>0.13250000000000001</v>
      </c>
      <c r="F124" s="1290"/>
      <c r="G124" s="1290"/>
      <c r="H124" s="1290"/>
      <c r="I124" s="1290"/>
      <c r="J124" s="1290"/>
      <c r="K124" s="1290"/>
      <c r="L124" s="1291"/>
      <c r="M124" s="3"/>
      <c r="Z124" s="3"/>
      <c r="AA124" s="3"/>
      <c r="AB124" s="3"/>
      <c r="AC124" s="3"/>
      <c r="AD124" s="3"/>
      <c r="AE124" s="3"/>
      <c r="AF124" s="73" t="str">
        <f t="shared" ca="1" si="122"/>
        <v/>
      </c>
      <c r="AG124" s="74" t="str">
        <f t="shared" ca="1" si="141"/>
        <v/>
      </c>
      <c r="AH124" s="73" t="str">
        <f t="shared" ca="1" si="124"/>
        <v/>
      </c>
      <c r="AI124" s="74" t="str">
        <f t="shared" ca="1" si="142"/>
        <v/>
      </c>
      <c r="AJ124" s="73" t="str">
        <f t="shared" ca="1" si="108"/>
        <v/>
      </c>
      <c r="AK124" s="74" t="str">
        <f t="shared" ca="1" si="143"/>
        <v/>
      </c>
      <c r="AL124" s="73" t="str">
        <f t="shared" ca="1" si="127"/>
        <v/>
      </c>
      <c r="AM124" s="74" t="str">
        <f t="shared" ca="1" si="144"/>
        <v/>
      </c>
    </row>
    <row r="125" spans="1:39" ht="15.75" x14ac:dyDescent="0.25">
      <c r="A125" s="1261" t="s">
        <v>707</v>
      </c>
      <c r="B125" s="1262"/>
      <c r="C125" s="1262"/>
      <c r="D125" s="1263"/>
      <c r="E125" s="1272">
        <f>IFERROR((B118+C118)/D118,0)</f>
        <v>0</v>
      </c>
      <c r="F125" s="1273"/>
      <c r="G125" s="1273"/>
      <c r="H125" s="1273"/>
      <c r="I125" s="1273"/>
      <c r="J125" s="1273"/>
      <c r="K125" s="1273"/>
      <c r="L125" s="1274"/>
      <c r="M125" s="3"/>
      <c r="Z125" s="3"/>
      <c r="AA125" s="3"/>
      <c r="AB125" s="3"/>
      <c r="AC125" s="3"/>
      <c r="AD125" s="3"/>
      <c r="AE125" s="3"/>
      <c r="AF125" s="73" t="str">
        <f t="shared" ca="1" si="122"/>
        <v/>
      </c>
      <c r="AG125" s="74" t="str">
        <f t="shared" ca="1" si="141"/>
        <v/>
      </c>
      <c r="AH125" s="73" t="str">
        <f t="shared" ca="1" si="124"/>
        <v/>
      </c>
      <c r="AI125" s="74" t="str">
        <f t="shared" ca="1" si="142"/>
        <v/>
      </c>
      <c r="AJ125" s="73" t="str">
        <f t="shared" ca="1" si="108"/>
        <v/>
      </c>
      <c r="AK125" s="74" t="str">
        <f t="shared" ca="1" si="143"/>
        <v/>
      </c>
      <c r="AL125" s="73" t="str">
        <f t="shared" ca="1" si="127"/>
        <v/>
      </c>
      <c r="AM125" s="74" t="str">
        <f t="shared" ca="1" si="144"/>
        <v/>
      </c>
    </row>
    <row r="126" spans="1:39" ht="15.75" x14ac:dyDescent="0.25">
      <c r="A126" s="1249" t="s">
        <v>514</v>
      </c>
      <c r="B126" s="1250"/>
      <c r="C126" s="1250"/>
      <c r="D126" s="1251"/>
      <c r="E126" s="1269">
        <f>IFERROR(T106/-G105,0)</f>
        <v>0</v>
      </c>
      <c r="F126" s="1270"/>
      <c r="G126" s="1270"/>
      <c r="H126" s="1270"/>
      <c r="I126" s="1270"/>
      <c r="J126" s="1270"/>
      <c r="K126" s="1270"/>
      <c r="L126" s="1271"/>
      <c r="M126" s="3"/>
      <c r="Z126" s="3"/>
      <c r="AA126" s="3"/>
      <c r="AB126" s="3"/>
      <c r="AC126" s="3"/>
      <c r="AD126" s="3"/>
      <c r="AE126" s="3"/>
      <c r="AF126" s="73" t="str">
        <f t="shared" ca="1" si="122"/>
        <v/>
      </c>
      <c r="AG126" s="74" t="str">
        <f t="shared" ca="1" si="141"/>
        <v/>
      </c>
      <c r="AH126" s="73" t="str">
        <f t="shared" ca="1" si="124"/>
        <v/>
      </c>
      <c r="AI126" s="74" t="str">
        <f t="shared" ca="1" si="142"/>
        <v/>
      </c>
      <c r="AJ126" s="73" t="str">
        <f t="shared" ca="1" si="108"/>
        <v/>
      </c>
      <c r="AK126" s="74" t="str">
        <f t="shared" ca="1" si="143"/>
        <v/>
      </c>
      <c r="AL126" s="73" t="str">
        <f t="shared" ca="1" si="127"/>
        <v/>
      </c>
      <c r="AM126" s="74" t="str">
        <f t="shared" ca="1" si="144"/>
        <v/>
      </c>
    </row>
    <row r="127" spans="1:39" ht="15.75" x14ac:dyDescent="0.25">
      <c r="A127" s="415"/>
      <c r="B127" s="415"/>
      <c r="C127" s="415"/>
      <c r="D127" s="415"/>
      <c r="E127" s="411"/>
      <c r="F127" s="411"/>
      <c r="G127" s="411"/>
      <c r="H127" s="411"/>
      <c r="I127" s="411"/>
      <c r="J127" s="411"/>
      <c r="M127" s="3"/>
      <c r="Z127" s="3"/>
      <c r="AA127" s="3"/>
      <c r="AB127" s="3"/>
      <c r="AC127" s="3"/>
      <c r="AD127" s="3"/>
      <c r="AE127" s="3"/>
      <c r="AF127" s="428"/>
      <c r="AG127" s="429"/>
      <c r="AH127" s="428"/>
      <c r="AI127" s="429"/>
      <c r="AJ127" s="73" t="str">
        <f t="shared" ca="1" si="108"/>
        <v/>
      </c>
      <c r="AK127" s="429"/>
      <c r="AL127" s="428"/>
      <c r="AM127" s="429"/>
    </row>
    <row r="128" spans="1:39" ht="15.75" x14ac:dyDescent="0.25">
      <c r="A128" s="626" t="s">
        <v>520</v>
      </c>
      <c r="B128" s="626"/>
      <c r="C128" s="626"/>
      <c r="D128" s="626"/>
      <c r="E128" s="626"/>
      <c r="F128" s="626"/>
      <c r="G128" s="626"/>
      <c r="H128" s="626"/>
      <c r="I128" s="626"/>
      <c r="J128" s="626"/>
      <c r="K128" s="626"/>
      <c r="L128" s="626"/>
      <c r="M128" s="3"/>
      <c r="Z128" s="3"/>
      <c r="AA128" s="3"/>
      <c r="AB128" s="3"/>
      <c r="AC128" s="3"/>
      <c r="AD128" s="3"/>
      <c r="AE128" s="3"/>
      <c r="AF128" s="73" t="str">
        <f t="shared" ca="1" si="122"/>
        <v/>
      </c>
      <c r="AG128" s="74" t="str">
        <f t="shared" ref="AG128:AG152" ca="1" si="157">IF(AF128="","",$S$16)</f>
        <v/>
      </c>
      <c r="AH128" s="73" t="str">
        <f t="shared" ca="1" si="124"/>
        <v/>
      </c>
      <c r="AI128" s="74" t="str">
        <f t="shared" ref="AI128:AI152" ca="1" si="158">IF(AH128="","",$T$16)</f>
        <v/>
      </c>
      <c r="AJ128" s="73" t="str">
        <f t="shared" ca="1" si="108"/>
        <v/>
      </c>
      <c r="AK128" s="74" t="str">
        <f t="shared" ref="AK128:AK152" ca="1" si="159">IF(AJ128="","",$T$16)</f>
        <v/>
      </c>
      <c r="AL128" s="73" t="str">
        <f t="shared" ca="1" si="127"/>
        <v/>
      </c>
      <c r="AM128" s="74" t="str">
        <f t="shared" ref="AM128:AM152" ca="1" si="160">IF(AL128="","",$V$16)</f>
        <v/>
      </c>
    </row>
    <row r="129" spans="1:39" ht="15.75" customHeight="1" x14ac:dyDescent="0.25">
      <c r="A129" s="1215" t="s">
        <v>343</v>
      </c>
      <c r="B129" s="1254" t="s">
        <v>696</v>
      </c>
      <c r="C129" s="1265" t="s">
        <v>697</v>
      </c>
      <c r="D129" s="1254" t="s">
        <v>702</v>
      </c>
      <c r="E129" s="1254" t="s">
        <v>698</v>
      </c>
      <c r="F129" s="1254" t="s">
        <v>493</v>
      </c>
      <c r="G129" s="1254" t="s">
        <v>699</v>
      </c>
      <c r="H129" s="1254" t="s">
        <v>896</v>
      </c>
      <c r="I129" s="1267" t="s">
        <v>468</v>
      </c>
      <c r="J129" s="1212" t="s">
        <v>494</v>
      </c>
      <c r="K129" s="1213"/>
      <c r="L129" s="1253" t="s">
        <v>495</v>
      </c>
      <c r="M129" s="3"/>
      <c r="N129" s="433" t="s">
        <v>496</v>
      </c>
      <c r="O129" s="433"/>
      <c r="P129" s="433"/>
      <c r="Q129" s="432"/>
      <c r="R129" s="432"/>
      <c r="S129" s="3"/>
      <c r="T129" s="3"/>
      <c r="U129" s="3"/>
      <c r="V129" s="3"/>
      <c r="W129" s="3"/>
      <c r="X129" s="3"/>
      <c r="Z129" s="3"/>
      <c r="AA129" s="3"/>
      <c r="AB129" s="3"/>
      <c r="AC129" s="3"/>
      <c r="AD129" s="3"/>
      <c r="AE129" s="3"/>
      <c r="AF129" s="73" t="str">
        <f t="shared" ca="1" si="122"/>
        <v/>
      </c>
      <c r="AG129" s="74" t="str">
        <f t="shared" ca="1" si="157"/>
        <v/>
      </c>
      <c r="AH129" s="73" t="str">
        <f t="shared" ca="1" si="124"/>
        <v/>
      </c>
      <c r="AI129" s="74" t="str">
        <f t="shared" ca="1" si="158"/>
        <v/>
      </c>
      <c r="AJ129" s="73" t="str">
        <f t="shared" ca="1" si="108"/>
        <v/>
      </c>
      <c r="AK129" s="74" t="str">
        <f t="shared" ca="1" si="159"/>
        <v/>
      </c>
      <c r="AL129" s="73" t="str">
        <f t="shared" ca="1" si="127"/>
        <v/>
      </c>
      <c r="AM129" s="74" t="str">
        <f t="shared" ca="1" si="160"/>
        <v/>
      </c>
    </row>
    <row r="130" spans="1:39" ht="15.75" x14ac:dyDescent="0.25">
      <c r="A130" s="1217"/>
      <c r="B130" s="1264"/>
      <c r="C130" s="1266"/>
      <c r="D130" s="1264"/>
      <c r="E130" s="1264"/>
      <c r="F130" s="1264"/>
      <c r="G130" s="1264"/>
      <c r="H130" s="1264"/>
      <c r="I130" s="1268"/>
      <c r="J130" s="572" t="s">
        <v>497</v>
      </c>
      <c r="K130" s="572" t="s">
        <v>498</v>
      </c>
      <c r="L130" s="1254"/>
      <c r="M130" s="3"/>
      <c r="N130" s="434"/>
      <c r="O130" s="434"/>
      <c r="P130" s="434"/>
      <c r="Q130" s="3"/>
      <c r="R130" s="3"/>
      <c r="S130" s="3"/>
      <c r="T130" s="3"/>
      <c r="U130" s="3"/>
      <c r="V130" s="3"/>
      <c r="W130" s="433" t="s">
        <v>496</v>
      </c>
      <c r="X130" s="433"/>
      <c r="Z130" s="3"/>
      <c r="AA130" s="3"/>
      <c r="AB130" s="3"/>
      <c r="AC130" s="3"/>
      <c r="AD130" s="3"/>
      <c r="AE130" s="3"/>
      <c r="AF130" s="73" t="str">
        <f t="shared" ca="1" si="122"/>
        <v/>
      </c>
      <c r="AG130" s="74" t="str">
        <f t="shared" ca="1" si="157"/>
        <v/>
      </c>
      <c r="AH130" s="73" t="str">
        <f t="shared" ca="1" si="124"/>
        <v/>
      </c>
      <c r="AI130" s="74" t="str">
        <f t="shared" ca="1" si="158"/>
        <v/>
      </c>
      <c r="AJ130" s="73" t="str">
        <f t="shared" ca="1" si="108"/>
        <v/>
      </c>
      <c r="AK130" s="74" t="str">
        <f t="shared" ca="1" si="159"/>
        <v/>
      </c>
      <c r="AL130" s="73" t="str">
        <f t="shared" ca="1" si="127"/>
        <v/>
      </c>
      <c r="AM130" s="74" t="str">
        <f t="shared" ca="1" si="160"/>
        <v/>
      </c>
    </row>
    <row r="131" spans="1:39" ht="15.75" x14ac:dyDescent="0.25">
      <c r="A131" s="406">
        <v>0</v>
      </c>
      <c r="B131" s="60">
        <v>0</v>
      </c>
      <c r="C131" s="87">
        <v>0</v>
      </c>
      <c r="D131" s="60">
        <v>0</v>
      </c>
      <c r="E131" s="231">
        <f>B131+C131-D131</f>
        <v>0</v>
      </c>
      <c r="F131" s="60">
        <f>O4</f>
        <v>0</v>
      </c>
      <c r="G131" s="87">
        <f>E131-F131</f>
        <v>0</v>
      </c>
      <c r="H131" s="60">
        <v>0</v>
      </c>
      <c r="I131" s="231">
        <v>0</v>
      </c>
      <c r="J131" s="232">
        <f>IF(B131="","",G131-H131-I131)</f>
        <v>0</v>
      </c>
      <c r="K131" s="426">
        <f>J131</f>
        <v>0</v>
      </c>
      <c r="L131" s="16">
        <f>IFERROR(J131/B131+C131,0)</f>
        <v>0</v>
      </c>
      <c r="M131" s="3"/>
      <c r="N131" s="435" t="s">
        <v>708</v>
      </c>
      <c r="O131" s="436" t="s">
        <v>709</v>
      </c>
      <c r="P131" s="436" t="s">
        <v>710</v>
      </c>
      <c r="Q131" s="80"/>
      <c r="R131" s="80"/>
      <c r="S131" s="3"/>
      <c r="T131" s="71" t="s">
        <v>499</v>
      </c>
      <c r="U131" s="654"/>
      <c r="V131" s="3"/>
      <c r="W131" s="434"/>
      <c r="X131" s="434"/>
      <c r="Z131" s="3"/>
      <c r="AA131" s="3"/>
      <c r="AB131" s="3"/>
      <c r="AC131" s="3"/>
      <c r="AD131" s="3"/>
      <c r="AE131" s="3"/>
      <c r="AF131" s="73" t="str">
        <f t="shared" ca="1" si="122"/>
        <v/>
      </c>
      <c r="AG131" s="74" t="str">
        <f t="shared" ca="1" si="157"/>
        <v/>
      </c>
      <c r="AH131" s="73" t="str">
        <f t="shared" ca="1" si="124"/>
        <v/>
      </c>
      <c r="AI131" s="74" t="str">
        <f t="shared" ca="1" si="158"/>
        <v/>
      </c>
      <c r="AJ131" s="73" t="str">
        <f t="shared" ca="1" si="108"/>
        <v/>
      </c>
      <c r="AK131" s="74" t="str">
        <f t="shared" ca="1" si="159"/>
        <v/>
      </c>
      <c r="AL131" s="73" t="str">
        <f t="shared" ca="1" si="127"/>
        <v/>
      </c>
      <c r="AM131" s="74" t="str">
        <f t="shared" ca="1" si="160"/>
        <v/>
      </c>
    </row>
    <row r="132" spans="1:39" ht="15.75" x14ac:dyDescent="0.25">
      <c r="A132" s="17" t="str">
        <f>IF(A131&lt;ROUNDUP($O$12/12,0),A131+1,"")</f>
        <v/>
      </c>
      <c r="B132" s="61" t="str">
        <f t="shared" ref="B132:B143" si="161">IF(A132="","",B22*(($I$46/100)+1))</f>
        <v/>
      </c>
      <c r="C132" s="88" t="str">
        <f t="shared" ref="C132:C143" si="162">IF(A132="","",C22*(($I$47/100)+1))</f>
        <v/>
      </c>
      <c r="D132" s="61" t="str">
        <f t="shared" ref="D132:D143" si="163">IF(A132="","",D22*(($I$48/100)+1))</f>
        <v/>
      </c>
      <c r="E132" s="232" t="str">
        <f>IF(A132="","",B132+C132-D132)</f>
        <v/>
      </c>
      <c r="F132" s="18"/>
      <c r="G132" s="88" t="str">
        <f t="shared" ref="G132:G143" si="164">IF(A132="","",E132-F132)</f>
        <v/>
      </c>
      <c r="H132" s="61" t="str">
        <f t="shared" ref="H132:H143" si="165">IF(A132="","",H22)</f>
        <v/>
      </c>
      <c r="I132" s="232" t="str">
        <f>IF(A132="","",$AD$5)</f>
        <v/>
      </c>
      <c r="J132" s="232" t="str">
        <f>IF(B132="","",G132-H132-I132)</f>
        <v/>
      </c>
      <c r="K132" s="61" t="str">
        <f>IF(A132="","",J132)</f>
        <v/>
      </c>
      <c r="L132" s="19" t="str">
        <f>IFERROR(IF(A132="","",(J132/(B132+C132))),"")</f>
        <v/>
      </c>
      <c r="M132" s="20"/>
      <c r="N132" s="437">
        <v>0</v>
      </c>
      <c r="O132" s="438">
        <f>G131</f>
        <v>0</v>
      </c>
      <c r="P132" s="439">
        <f>O132</f>
        <v>0</v>
      </c>
      <c r="Q132" s="81"/>
      <c r="R132" s="82"/>
      <c r="S132" s="3"/>
      <c r="T132" s="442">
        <f>NPV(E150,G132:G143)</f>
        <v>0</v>
      </c>
      <c r="U132" s="655"/>
      <c r="V132" s="3"/>
      <c r="W132" s="443" t="s">
        <v>500</v>
      </c>
      <c r="X132" s="443">
        <f>MATCH(0,P132:P144,1)+1</f>
        <v>2</v>
      </c>
      <c r="Z132" s="3"/>
      <c r="AA132" s="3"/>
      <c r="AB132" s="3"/>
      <c r="AC132" s="3"/>
      <c r="AD132" s="3"/>
      <c r="AE132" s="3"/>
      <c r="AF132" s="73" t="str">
        <f t="shared" ca="1" si="122"/>
        <v/>
      </c>
      <c r="AG132" s="74" t="str">
        <f t="shared" ca="1" si="157"/>
        <v/>
      </c>
      <c r="AH132" s="73" t="str">
        <f t="shared" ca="1" si="124"/>
        <v/>
      </c>
      <c r="AI132" s="74" t="str">
        <f t="shared" ca="1" si="158"/>
        <v/>
      </c>
      <c r="AJ132" s="73" t="str">
        <f t="shared" ca="1" si="108"/>
        <v/>
      </c>
      <c r="AK132" s="74" t="str">
        <f t="shared" ca="1" si="159"/>
        <v/>
      </c>
      <c r="AL132" s="73" t="str">
        <f t="shared" ca="1" si="127"/>
        <v/>
      </c>
      <c r="AM132" s="74" t="str">
        <f t="shared" ca="1" si="160"/>
        <v/>
      </c>
    </row>
    <row r="133" spans="1:39" ht="15.75" x14ac:dyDescent="0.25">
      <c r="A133" s="17" t="str">
        <f t="shared" ref="A133:A143" si="166">IF(A132&lt;ROUNDUP($O$12/12,0),A132+1,"")</f>
        <v/>
      </c>
      <c r="B133" s="61" t="str">
        <f t="shared" si="161"/>
        <v/>
      </c>
      <c r="C133" s="88" t="str">
        <f t="shared" si="162"/>
        <v/>
      </c>
      <c r="D133" s="61" t="str">
        <f t="shared" si="163"/>
        <v/>
      </c>
      <c r="E133" s="232" t="str">
        <f>IF(A133="","",B133+C133-D133)</f>
        <v/>
      </c>
      <c r="F133" s="18"/>
      <c r="G133" s="88" t="str">
        <f t="shared" si="164"/>
        <v/>
      </c>
      <c r="H133" s="61" t="str">
        <f t="shared" si="165"/>
        <v/>
      </c>
      <c r="I133" s="232" t="str">
        <f>IF(A133="","",$AD$6)</f>
        <v/>
      </c>
      <c r="J133" s="232" t="str">
        <f>IF(A133="","",G133-H133-I133)</f>
        <v/>
      </c>
      <c r="K133" s="61" t="str">
        <f t="shared" ref="K133:K143" si="167">IF(A133="","",J133+K132)</f>
        <v/>
      </c>
      <c r="L133" s="19" t="str">
        <f t="shared" ref="L133:L143" si="168">IFERROR(IF(A133="","",(J133/(B133+C133))),"")</f>
        <v/>
      </c>
      <c r="M133" s="20"/>
      <c r="N133" s="437">
        <v>1</v>
      </c>
      <c r="O133" s="438" t="str">
        <f t="shared" ref="O133:O144" si="169">G132</f>
        <v/>
      </c>
      <c r="P133" s="439" t="e">
        <f>O133+P132</f>
        <v>#VALUE!</v>
      </c>
      <c r="Q133" s="81"/>
      <c r="R133" s="82"/>
      <c r="S133" s="3"/>
      <c r="T133" s="3"/>
      <c r="U133" s="3"/>
      <c r="V133" s="3"/>
      <c r="W133" s="443" t="s">
        <v>501</v>
      </c>
      <c r="X133" s="443">
        <f>X132-1</f>
        <v>1</v>
      </c>
      <c r="Z133" s="3"/>
      <c r="AA133" s="3"/>
      <c r="AB133" s="3"/>
      <c r="AC133" s="3"/>
      <c r="AD133" s="3"/>
      <c r="AE133" s="3"/>
      <c r="AF133" s="73" t="str">
        <f t="shared" ca="1" si="122"/>
        <v/>
      </c>
      <c r="AG133" s="74" t="str">
        <f t="shared" ca="1" si="157"/>
        <v/>
      </c>
      <c r="AH133" s="73" t="str">
        <f t="shared" ca="1" si="124"/>
        <v/>
      </c>
      <c r="AI133" s="74" t="str">
        <f t="shared" ca="1" si="158"/>
        <v/>
      </c>
      <c r="AJ133" s="73" t="str">
        <f t="shared" ca="1" si="108"/>
        <v/>
      </c>
      <c r="AK133" s="74" t="str">
        <f t="shared" ca="1" si="159"/>
        <v/>
      </c>
      <c r="AL133" s="73" t="str">
        <f t="shared" ca="1" si="127"/>
        <v/>
      </c>
      <c r="AM133" s="74" t="str">
        <f t="shared" ca="1" si="160"/>
        <v/>
      </c>
    </row>
    <row r="134" spans="1:39" ht="15.75" x14ac:dyDescent="0.25">
      <c r="A134" s="17" t="str">
        <f t="shared" si="166"/>
        <v/>
      </c>
      <c r="B134" s="61" t="str">
        <f t="shared" si="161"/>
        <v/>
      </c>
      <c r="C134" s="88" t="str">
        <f t="shared" si="162"/>
        <v/>
      </c>
      <c r="D134" s="61" t="str">
        <f t="shared" si="163"/>
        <v/>
      </c>
      <c r="E134" s="232" t="str">
        <f t="shared" ref="E134:E143" si="170">IF(A134="","",B134+C134-D134)</f>
        <v/>
      </c>
      <c r="F134" s="18"/>
      <c r="G134" s="88" t="str">
        <f t="shared" si="164"/>
        <v/>
      </c>
      <c r="H134" s="61" t="str">
        <f t="shared" si="165"/>
        <v/>
      </c>
      <c r="I134" s="232" t="str">
        <f>IF(A134="","",$AD$7)</f>
        <v/>
      </c>
      <c r="J134" s="232" t="str">
        <f t="shared" ref="J134:J143" si="171">IF(A134="","",G134-H134-I134)</f>
        <v/>
      </c>
      <c r="K134" s="61" t="str">
        <f t="shared" si="167"/>
        <v/>
      </c>
      <c r="L134" s="19" t="str">
        <f t="shared" si="168"/>
        <v/>
      </c>
      <c r="M134" s="20"/>
      <c r="N134" s="437">
        <v>2</v>
      </c>
      <c r="O134" s="438" t="str">
        <f t="shared" si="169"/>
        <v/>
      </c>
      <c r="P134" s="439" t="e">
        <f>O134+P133</f>
        <v>#VALUE!</v>
      </c>
      <c r="Q134" s="81"/>
      <c r="R134" s="82"/>
      <c r="S134" s="3"/>
      <c r="T134" s="3"/>
      <c r="U134" s="3"/>
      <c r="V134" s="3"/>
      <c r="W134" s="443" t="s">
        <v>502</v>
      </c>
      <c r="X134" s="444" t="str">
        <f>IFERROR(INDEX(O132:O144,X132,1),0)</f>
        <v/>
      </c>
      <c r="Z134" s="3"/>
      <c r="AA134" s="3"/>
      <c r="AB134" s="3"/>
      <c r="AC134" s="3"/>
      <c r="AD134" s="3"/>
      <c r="AE134" s="3"/>
      <c r="AF134" s="73" t="str">
        <f t="shared" ca="1" si="122"/>
        <v/>
      </c>
      <c r="AG134" s="74" t="str">
        <f t="shared" ca="1" si="157"/>
        <v/>
      </c>
      <c r="AH134" s="73" t="str">
        <f t="shared" ca="1" si="124"/>
        <v/>
      </c>
      <c r="AI134" s="74" t="str">
        <f t="shared" ca="1" si="158"/>
        <v/>
      </c>
      <c r="AJ134" s="73" t="str">
        <f t="shared" ref="AJ134:AJ152" ca="1" si="172">IF(OR(AJ133="",AJ133&gt;=$U$11),"",IF($U$10="mensal",EOMONTH(AJ133,1),IF($U$10="bimestral",EOMONTH(AJ133,2),IF($U$10="trimestral",EOMONTH(AJ133,3),IF($U$10="quadrimestral",EOMONTH(AJ133,4),IF($U$10="semestral",EOMONTH(AJ133,6),IF($U$10="anual",EOMONTH(AJ133,12),"")))))))</f>
        <v/>
      </c>
      <c r="AK134" s="74" t="str">
        <f t="shared" ca="1" si="159"/>
        <v/>
      </c>
      <c r="AL134" s="73" t="str">
        <f t="shared" ca="1" si="127"/>
        <v/>
      </c>
      <c r="AM134" s="74" t="str">
        <f t="shared" ca="1" si="160"/>
        <v/>
      </c>
    </row>
    <row r="135" spans="1:39" ht="15.75" x14ac:dyDescent="0.25">
      <c r="A135" s="17" t="str">
        <f t="shared" si="166"/>
        <v/>
      </c>
      <c r="B135" s="61" t="str">
        <f t="shared" si="161"/>
        <v/>
      </c>
      <c r="C135" s="88" t="str">
        <f t="shared" si="162"/>
        <v/>
      </c>
      <c r="D135" s="61" t="str">
        <f t="shared" si="163"/>
        <v/>
      </c>
      <c r="E135" s="232" t="str">
        <f t="shared" si="170"/>
        <v/>
      </c>
      <c r="F135" s="18"/>
      <c r="G135" s="88" t="str">
        <f t="shared" si="164"/>
        <v/>
      </c>
      <c r="H135" s="61" t="str">
        <f t="shared" si="165"/>
        <v/>
      </c>
      <c r="I135" s="232" t="str">
        <f>IF(A135="","",$AD$8)</f>
        <v/>
      </c>
      <c r="J135" s="232" t="str">
        <f t="shared" si="171"/>
        <v/>
      </c>
      <c r="K135" s="61" t="str">
        <f t="shared" si="167"/>
        <v/>
      </c>
      <c r="L135" s="19" t="str">
        <f t="shared" si="168"/>
        <v/>
      </c>
      <c r="M135" s="20"/>
      <c r="N135" s="437">
        <v>3</v>
      </c>
      <c r="O135" s="438" t="str">
        <f t="shared" si="169"/>
        <v/>
      </c>
      <c r="P135" s="439" t="e">
        <f t="shared" ref="P135:P144" si="173">O135+P134</f>
        <v>#VALUE!</v>
      </c>
      <c r="Q135" s="81"/>
      <c r="R135" s="82"/>
      <c r="S135" s="3"/>
      <c r="T135" s="3"/>
      <c r="U135" s="3"/>
      <c r="V135" s="3"/>
      <c r="W135" s="443" t="s">
        <v>503</v>
      </c>
      <c r="X135" s="444">
        <f>INDEX(P132:P144,X133,1)</f>
        <v>0</v>
      </c>
      <c r="Z135" s="3"/>
      <c r="AA135" s="3"/>
      <c r="AB135" s="3"/>
      <c r="AC135" s="3"/>
      <c r="AD135" s="3"/>
      <c r="AE135" s="3"/>
      <c r="AF135" s="73" t="str">
        <f t="shared" ca="1" si="122"/>
        <v/>
      </c>
      <c r="AG135" s="74" t="str">
        <f t="shared" ca="1" si="157"/>
        <v/>
      </c>
      <c r="AH135" s="73" t="str">
        <f t="shared" ca="1" si="124"/>
        <v/>
      </c>
      <c r="AI135" s="74" t="str">
        <f t="shared" ca="1" si="158"/>
        <v/>
      </c>
      <c r="AJ135" s="73" t="str">
        <f t="shared" ca="1" si="172"/>
        <v/>
      </c>
      <c r="AK135" s="74" t="str">
        <f t="shared" ca="1" si="159"/>
        <v/>
      </c>
      <c r="AL135" s="73" t="str">
        <f t="shared" ca="1" si="127"/>
        <v/>
      </c>
      <c r="AM135" s="74" t="str">
        <f t="shared" ca="1" si="160"/>
        <v/>
      </c>
    </row>
    <row r="136" spans="1:39" ht="15.75" x14ac:dyDescent="0.25">
      <c r="A136" s="17" t="str">
        <f>IF(A135&lt;ROUNDUP($O$12/12,0),A135+1,"")</f>
        <v/>
      </c>
      <c r="B136" s="61" t="str">
        <f t="shared" si="161"/>
        <v/>
      </c>
      <c r="C136" s="88" t="str">
        <f t="shared" si="162"/>
        <v/>
      </c>
      <c r="D136" s="61" t="str">
        <f t="shared" si="163"/>
        <v/>
      </c>
      <c r="E136" s="232" t="str">
        <f t="shared" si="170"/>
        <v/>
      </c>
      <c r="F136" s="18"/>
      <c r="G136" s="88" t="str">
        <f t="shared" si="164"/>
        <v/>
      </c>
      <c r="H136" s="61" t="str">
        <f t="shared" si="165"/>
        <v/>
      </c>
      <c r="I136" s="232" t="str">
        <f>IF(A136="","",$AD$9)</f>
        <v/>
      </c>
      <c r="J136" s="232" t="str">
        <f t="shared" si="171"/>
        <v/>
      </c>
      <c r="K136" s="61" t="str">
        <f t="shared" si="167"/>
        <v/>
      </c>
      <c r="L136" s="19" t="str">
        <f t="shared" si="168"/>
        <v/>
      </c>
      <c r="M136" s="20"/>
      <c r="N136" s="437">
        <v>4</v>
      </c>
      <c r="O136" s="438" t="str">
        <f t="shared" si="169"/>
        <v/>
      </c>
      <c r="P136" s="439" t="e">
        <f t="shared" si="173"/>
        <v>#VALUE!</v>
      </c>
      <c r="Q136" s="81"/>
      <c r="R136" s="82"/>
      <c r="S136" s="3"/>
      <c r="T136" s="3"/>
      <c r="U136" s="3"/>
      <c r="V136" s="3"/>
      <c r="W136" s="3"/>
      <c r="X136" s="3"/>
      <c r="Z136" s="3"/>
      <c r="AA136" s="3"/>
      <c r="AB136" s="3"/>
      <c r="AC136" s="3"/>
      <c r="AD136" s="3"/>
      <c r="AE136" s="3"/>
      <c r="AF136" s="73" t="str">
        <f t="shared" ca="1" si="122"/>
        <v/>
      </c>
      <c r="AG136" s="74" t="str">
        <f t="shared" ca="1" si="157"/>
        <v/>
      </c>
      <c r="AH136" s="73" t="str">
        <f t="shared" ca="1" si="124"/>
        <v/>
      </c>
      <c r="AI136" s="74" t="str">
        <f t="shared" ca="1" si="158"/>
        <v/>
      </c>
      <c r="AJ136" s="73" t="str">
        <f t="shared" ca="1" si="172"/>
        <v/>
      </c>
      <c r="AK136" s="74" t="str">
        <f t="shared" ca="1" si="159"/>
        <v/>
      </c>
      <c r="AL136" s="73" t="str">
        <f t="shared" ca="1" si="127"/>
        <v/>
      </c>
      <c r="AM136" s="74" t="str">
        <f t="shared" ca="1" si="160"/>
        <v/>
      </c>
    </row>
    <row r="137" spans="1:39" ht="15.75" x14ac:dyDescent="0.25">
      <c r="A137" s="17" t="str">
        <f t="shared" si="166"/>
        <v/>
      </c>
      <c r="B137" s="61" t="str">
        <f t="shared" si="161"/>
        <v/>
      </c>
      <c r="C137" s="88" t="str">
        <f t="shared" si="162"/>
        <v/>
      </c>
      <c r="D137" s="61" t="str">
        <f t="shared" si="163"/>
        <v/>
      </c>
      <c r="E137" s="232" t="str">
        <f t="shared" si="170"/>
        <v/>
      </c>
      <c r="F137" s="408"/>
      <c r="G137" s="88" t="str">
        <f t="shared" si="164"/>
        <v/>
      </c>
      <c r="H137" s="61" t="str">
        <f t="shared" si="165"/>
        <v/>
      </c>
      <c r="I137" s="232" t="str">
        <f>IF(A137="","",$AD$10)</f>
        <v/>
      </c>
      <c r="J137" s="232" t="str">
        <f t="shared" si="171"/>
        <v/>
      </c>
      <c r="K137" s="61" t="str">
        <f t="shared" si="167"/>
        <v/>
      </c>
      <c r="L137" s="19" t="str">
        <f t="shared" si="168"/>
        <v/>
      </c>
      <c r="M137" s="20"/>
      <c r="N137" s="437">
        <v>5</v>
      </c>
      <c r="O137" s="438" t="str">
        <f t="shared" si="169"/>
        <v/>
      </c>
      <c r="P137" s="439" t="e">
        <f t="shared" si="173"/>
        <v>#VALUE!</v>
      </c>
      <c r="Q137" s="81"/>
      <c r="R137" s="82"/>
      <c r="S137" s="3"/>
      <c r="T137" s="3"/>
      <c r="U137" s="3"/>
      <c r="V137" s="3"/>
      <c r="W137" s="1252" t="s">
        <v>504</v>
      </c>
      <c r="X137" s="1252"/>
      <c r="Z137" s="3"/>
      <c r="AA137" s="3"/>
      <c r="AB137" s="3"/>
      <c r="AC137" s="3"/>
      <c r="AD137" s="3"/>
      <c r="AE137" s="3"/>
      <c r="AF137" s="73" t="str">
        <f t="shared" ca="1" si="122"/>
        <v/>
      </c>
      <c r="AG137" s="74" t="str">
        <f t="shared" ca="1" si="157"/>
        <v/>
      </c>
      <c r="AH137" s="73" t="str">
        <f t="shared" ca="1" si="124"/>
        <v/>
      </c>
      <c r="AI137" s="74" t="str">
        <f t="shared" ca="1" si="158"/>
        <v/>
      </c>
      <c r="AJ137" s="73" t="str">
        <f t="shared" ca="1" si="172"/>
        <v/>
      </c>
      <c r="AK137" s="74" t="str">
        <f t="shared" ca="1" si="159"/>
        <v/>
      </c>
      <c r="AL137" s="73" t="str">
        <f t="shared" ca="1" si="127"/>
        <v/>
      </c>
      <c r="AM137" s="74" t="str">
        <f t="shared" ca="1" si="160"/>
        <v/>
      </c>
    </row>
    <row r="138" spans="1:39" ht="15.75" x14ac:dyDescent="0.25">
      <c r="A138" s="17" t="str">
        <f t="shared" si="166"/>
        <v/>
      </c>
      <c r="B138" s="61" t="str">
        <f t="shared" si="161"/>
        <v/>
      </c>
      <c r="C138" s="88" t="str">
        <f t="shared" si="162"/>
        <v/>
      </c>
      <c r="D138" s="61" t="str">
        <f t="shared" si="163"/>
        <v/>
      </c>
      <c r="E138" s="232" t="str">
        <f t="shared" si="170"/>
        <v/>
      </c>
      <c r="F138" s="408"/>
      <c r="G138" s="88" t="str">
        <f t="shared" si="164"/>
        <v/>
      </c>
      <c r="H138" s="88" t="str">
        <f t="shared" si="165"/>
        <v/>
      </c>
      <c r="I138" s="61" t="str">
        <f>IF(A138="","",$AD$11)</f>
        <v/>
      </c>
      <c r="J138" s="232" t="str">
        <f t="shared" si="171"/>
        <v/>
      </c>
      <c r="K138" s="61" t="str">
        <f t="shared" si="167"/>
        <v/>
      </c>
      <c r="L138" s="19" t="str">
        <f t="shared" si="168"/>
        <v/>
      </c>
      <c r="M138" s="20"/>
      <c r="N138" s="437">
        <v>6</v>
      </c>
      <c r="O138" s="438" t="str">
        <f t="shared" si="169"/>
        <v/>
      </c>
      <c r="P138" s="439" t="e">
        <f t="shared" si="173"/>
        <v>#VALUE!</v>
      </c>
      <c r="Q138" s="81"/>
      <c r="R138" s="82"/>
      <c r="S138" s="3"/>
      <c r="T138" s="3"/>
      <c r="U138" s="3"/>
      <c r="V138" s="3"/>
      <c r="W138" s="445">
        <f>COUNTIF(P133:P144,"&lt;=0")</f>
        <v>0</v>
      </c>
      <c r="X138" s="445" t="s">
        <v>505</v>
      </c>
      <c r="Z138" s="3"/>
      <c r="AA138" s="3"/>
      <c r="AB138" s="3"/>
      <c r="AC138" s="3"/>
      <c r="AD138" s="3"/>
      <c r="AE138" s="3"/>
      <c r="AF138" s="73" t="str">
        <f t="shared" ca="1" si="122"/>
        <v/>
      </c>
      <c r="AG138" s="74" t="str">
        <f t="shared" ca="1" si="157"/>
        <v/>
      </c>
      <c r="AH138" s="73" t="str">
        <f t="shared" ca="1" si="124"/>
        <v/>
      </c>
      <c r="AI138" s="74" t="str">
        <f t="shared" ca="1" si="158"/>
        <v/>
      </c>
      <c r="AJ138" s="73" t="str">
        <f t="shared" ca="1" si="172"/>
        <v/>
      </c>
      <c r="AK138" s="74" t="str">
        <f t="shared" ca="1" si="159"/>
        <v/>
      </c>
      <c r="AL138" s="73" t="str">
        <f t="shared" ca="1" si="127"/>
        <v/>
      </c>
      <c r="AM138" s="74" t="str">
        <f t="shared" ca="1" si="160"/>
        <v/>
      </c>
    </row>
    <row r="139" spans="1:39" ht="15.75" x14ac:dyDescent="0.25">
      <c r="A139" s="17" t="str">
        <f t="shared" si="166"/>
        <v/>
      </c>
      <c r="B139" s="61" t="str">
        <f t="shared" si="161"/>
        <v/>
      </c>
      <c r="C139" s="88" t="str">
        <f t="shared" si="162"/>
        <v/>
      </c>
      <c r="D139" s="61" t="str">
        <f t="shared" si="163"/>
        <v/>
      </c>
      <c r="E139" s="232" t="str">
        <f t="shared" si="170"/>
        <v/>
      </c>
      <c r="F139" s="408"/>
      <c r="G139" s="88" t="str">
        <f t="shared" si="164"/>
        <v/>
      </c>
      <c r="H139" s="61" t="str">
        <f t="shared" si="165"/>
        <v/>
      </c>
      <c r="I139" s="232" t="str">
        <f>IF(A139="","",$AD$12)</f>
        <v/>
      </c>
      <c r="J139" s="232" t="str">
        <f t="shared" si="171"/>
        <v/>
      </c>
      <c r="K139" s="61" t="str">
        <f t="shared" si="167"/>
        <v/>
      </c>
      <c r="L139" s="19" t="str">
        <f t="shared" si="168"/>
        <v/>
      </c>
      <c r="M139" s="3"/>
      <c r="N139" s="437">
        <v>7</v>
      </c>
      <c r="O139" s="438" t="str">
        <f t="shared" si="169"/>
        <v/>
      </c>
      <c r="P139" s="439" t="e">
        <f t="shared" si="173"/>
        <v>#VALUE!</v>
      </c>
      <c r="Q139" s="81"/>
      <c r="R139" s="82"/>
      <c r="S139" s="3"/>
      <c r="T139" s="3"/>
      <c r="U139" s="3"/>
      <c r="V139" s="3"/>
      <c r="W139" s="446">
        <f>-IFERROR(ROUND((X135/X134)*12,0),0)</f>
        <v>0</v>
      </c>
      <c r="X139" s="445" t="s">
        <v>506</v>
      </c>
      <c r="Z139" s="3"/>
      <c r="AA139" s="3"/>
      <c r="AB139" s="3"/>
      <c r="AC139" s="3"/>
      <c r="AD139" s="3"/>
      <c r="AE139" s="3"/>
      <c r="AF139" s="73" t="str">
        <f t="shared" ca="1" si="122"/>
        <v/>
      </c>
      <c r="AG139" s="74" t="str">
        <f t="shared" ca="1" si="157"/>
        <v/>
      </c>
      <c r="AH139" s="73" t="str">
        <f t="shared" ca="1" si="124"/>
        <v/>
      </c>
      <c r="AI139" s="74" t="str">
        <f t="shared" ca="1" si="158"/>
        <v/>
      </c>
      <c r="AJ139" s="73" t="str">
        <f t="shared" ca="1" si="172"/>
        <v/>
      </c>
      <c r="AK139" s="74" t="str">
        <f t="shared" ca="1" si="159"/>
        <v/>
      </c>
      <c r="AL139" s="73" t="str">
        <f t="shared" ca="1" si="127"/>
        <v/>
      </c>
      <c r="AM139" s="74" t="str">
        <f t="shared" ca="1" si="160"/>
        <v/>
      </c>
    </row>
    <row r="140" spans="1:39" ht="15.75" x14ac:dyDescent="0.25">
      <c r="A140" s="17" t="str">
        <f t="shared" si="166"/>
        <v/>
      </c>
      <c r="B140" s="61" t="str">
        <f t="shared" si="161"/>
        <v/>
      </c>
      <c r="C140" s="88" t="str">
        <f t="shared" si="162"/>
        <v/>
      </c>
      <c r="D140" s="61" t="str">
        <f t="shared" si="163"/>
        <v/>
      </c>
      <c r="E140" s="232" t="str">
        <f t="shared" si="170"/>
        <v/>
      </c>
      <c r="F140" s="408"/>
      <c r="G140" s="88" t="str">
        <f t="shared" si="164"/>
        <v/>
      </c>
      <c r="H140" s="61" t="str">
        <f t="shared" si="165"/>
        <v/>
      </c>
      <c r="I140" s="232" t="str">
        <f>IF(A140="","",$AD$13)</f>
        <v/>
      </c>
      <c r="J140" s="232" t="str">
        <f t="shared" si="171"/>
        <v/>
      </c>
      <c r="K140" s="61" t="str">
        <f t="shared" si="167"/>
        <v/>
      </c>
      <c r="L140" s="19" t="str">
        <f t="shared" si="168"/>
        <v/>
      </c>
      <c r="M140" s="3"/>
      <c r="N140" s="437">
        <v>8</v>
      </c>
      <c r="O140" s="438" t="str">
        <f t="shared" si="169"/>
        <v/>
      </c>
      <c r="P140" s="439" t="e">
        <f t="shared" si="173"/>
        <v>#VALUE!</v>
      </c>
      <c r="Q140" s="81"/>
      <c r="R140" s="82"/>
      <c r="S140" s="3"/>
      <c r="T140" s="3"/>
      <c r="U140" s="3"/>
      <c r="V140" s="3"/>
      <c r="W140" s="3"/>
      <c r="X140" s="3"/>
      <c r="Z140" s="3"/>
      <c r="AA140" s="3"/>
      <c r="AB140" s="3"/>
      <c r="AC140" s="3"/>
      <c r="AD140" s="3"/>
      <c r="AE140" s="3"/>
      <c r="AF140" s="73" t="str">
        <f t="shared" ref="AF140:AF152" ca="1" si="174">IF(OR(AF139="",AF139&gt;=$S$11),"",IF($S$10="mensal",EOMONTH(AF139,1),IF($S$10="bimestral",EOMONTH(AF139,2),IF($S$10="trimestral",EOMONTH(AF139,3),IF($S$10="quadrimestral",EOMONTH(AF139,4),IF($S$10="semestral",EOMONTH(AF139,6),IF($S$10="anual",EOMONTH(AF139,12),"")))))))</f>
        <v/>
      </c>
      <c r="AG140" s="74" t="str">
        <f t="shared" ca="1" si="157"/>
        <v/>
      </c>
      <c r="AH140" s="73" t="str">
        <f t="shared" ref="AH140:AH152" ca="1" si="175">IF(OR(AH139="",AH139&gt;=$T$11),"",IF($T$10="mensal",EOMONTH(AH139,1),IF($T$10="bimestral",EOMONTH(AH139,2),IF($T$10="trimestral",EOMONTH(AH139,3),IF($T$10="quadrimestral",EOMONTH(AH139,4),IF($T$10="semestral",EOMONTH(AH139,6),IF($T$10="anual",EOMONTH(AH139,12),"")))))))</f>
        <v/>
      </c>
      <c r="AI140" s="74" t="str">
        <f t="shared" ca="1" si="158"/>
        <v/>
      </c>
      <c r="AJ140" s="73" t="str">
        <f t="shared" ca="1" si="172"/>
        <v/>
      </c>
      <c r="AK140" s="74" t="str">
        <f t="shared" ca="1" si="159"/>
        <v/>
      </c>
      <c r="AL140" s="73" t="str">
        <f t="shared" ref="AL140:AL152" ca="1" si="176">IF(OR(AL139="",AL139&gt;=$V$11),"",IF($V$10="mensal",EOMONTH(AL139,1),IF($V$10="bimestral",EOMONTH(AL139,2),IF($V$10="trimestral",EOMONTH(AL139,3),IF($V$10="quadrimestral",EOMONTH(AL139,4),IF($V$10="semestral",EOMONTH(AL139,6),IF($V$10="anual",EOMONTH(AL139,12),"")))))))</f>
        <v/>
      </c>
      <c r="AM140" s="74" t="str">
        <f t="shared" ca="1" si="160"/>
        <v/>
      </c>
    </row>
    <row r="141" spans="1:39" ht="15.75" x14ac:dyDescent="0.25">
      <c r="A141" s="17" t="str">
        <f t="shared" si="166"/>
        <v/>
      </c>
      <c r="B141" s="61" t="str">
        <f t="shared" si="161"/>
        <v/>
      </c>
      <c r="C141" s="88" t="str">
        <f t="shared" si="162"/>
        <v/>
      </c>
      <c r="D141" s="61" t="str">
        <f t="shared" si="163"/>
        <v/>
      </c>
      <c r="E141" s="232" t="str">
        <f t="shared" si="170"/>
        <v/>
      </c>
      <c r="F141" s="408"/>
      <c r="G141" s="88" t="str">
        <f t="shared" si="164"/>
        <v/>
      </c>
      <c r="H141" s="61" t="str">
        <f t="shared" si="165"/>
        <v/>
      </c>
      <c r="I141" s="232" t="str">
        <f>IF(A141="","",$AD$14)</f>
        <v/>
      </c>
      <c r="J141" s="232" t="str">
        <f t="shared" si="171"/>
        <v/>
      </c>
      <c r="K141" s="61" t="str">
        <f t="shared" si="167"/>
        <v/>
      </c>
      <c r="L141" s="19" t="str">
        <f t="shared" si="168"/>
        <v/>
      </c>
      <c r="M141" s="3"/>
      <c r="N141" s="437">
        <v>9</v>
      </c>
      <c r="O141" s="438" t="str">
        <f t="shared" si="169"/>
        <v/>
      </c>
      <c r="P141" s="439" t="e">
        <f t="shared" si="173"/>
        <v>#VALUE!</v>
      </c>
      <c r="Q141" s="81"/>
      <c r="R141" s="82"/>
      <c r="S141" s="3"/>
      <c r="T141" s="3"/>
      <c r="U141" s="3"/>
      <c r="V141" s="3"/>
      <c r="W141" s="3"/>
      <c r="X141" s="3"/>
      <c r="Z141" s="3"/>
      <c r="AA141" s="3"/>
      <c r="AB141" s="3"/>
      <c r="AC141" s="3"/>
      <c r="AD141" s="3"/>
      <c r="AE141" s="3"/>
      <c r="AF141" s="73" t="str">
        <f t="shared" ca="1" si="174"/>
        <v/>
      </c>
      <c r="AG141" s="74" t="str">
        <f t="shared" ca="1" si="157"/>
        <v/>
      </c>
      <c r="AH141" s="73" t="str">
        <f t="shared" ca="1" si="175"/>
        <v/>
      </c>
      <c r="AI141" s="74" t="str">
        <f t="shared" ca="1" si="158"/>
        <v/>
      </c>
      <c r="AJ141" s="73" t="str">
        <f t="shared" ca="1" si="172"/>
        <v/>
      </c>
      <c r="AK141" s="74" t="str">
        <f t="shared" ca="1" si="159"/>
        <v/>
      </c>
      <c r="AL141" s="73" t="str">
        <f t="shared" ca="1" si="176"/>
        <v/>
      </c>
      <c r="AM141" s="74" t="str">
        <f t="shared" ca="1" si="160"/>
        <v/>
      </c>
    </row>
    <row r="142" spans="1:39" ht="15.75" x14ac:dyDescent="0.25">
      <c r="A142" s="17" t="str">
        <f t="shared" si="166"/>
        <v/>
      </c>
      <c r="B142" s="61" t="str">
        <f t="shared" si="161"/>
        <v/>
      </c>
      <c r="C142" s="88" t="str">
        <f t="shared" si="162"/>
        <v/>
      </c>
      <c r="D142" s="61" t="str">
        <f t="shared" si="163"/>
        <v/>
      </c>
      <c r="E142" s="232" t="str">
        <f t="shared" si="170"/>
        <v/>
      </c>
      <c r="F142" s="408"/>
      <c r="G142" s="88" t="str">
        <f t="shared" si="164"/>
        <v/>
      </c>
      <c r="H142" s="61" t="str">
        <f t="shared" si="165"/>
        <v/>
      </c>
      <c r="I142" s="232" t="str">
        <f>IF(A142="","",$AD$15)</f>
        <v/>
      </c>
      <c r="J142" s="232" t="str">
        <f t="shared" si="171"/>
        <v/>
      </c>
      <c r="K142" s="61" t="str">
        <f t="shared" si="167"/>
        <v/>
      </c>
      <c r="L142" s="19" t="str">
        <f t="shared" si="168"/>
        <v/>
      </c>
      <c r="M142" s="3"/>
      <c r="N142" s="437">
        <v>10</v>
      </c>
      <c r="O142" s="438" t="str">
        <f t="shared" si="169"/>
        <v/>
      </c>
      <c r="P142" s="439" t="e">
        <f t="shared" si="173"/>
        <v>#VALUE!</v>
      </c>
      <c r="Q142" s="81"/>
      <c r="R142" s="82"/>
      <c r="S142" s="3"/>
      <c r="T142" s="3"/>
      <c r="U142" s="3"/>
      <c r="V142" s="3"/>
      <c r="W142" s="3"/>
      <c r="X142" s="3"/>
      <c r="Z142" s="3"/>
      <c r="AA142" s="3"/>
      <c r="AB142" s="3"/>
      <c r="AC142" s="3"/>
      <c r="AD142" s="3"/>
      <c r="AE142" s="3"/>
      <c r="AF142" s="73" t="str">
        <f t="shared" ca="1" si="174"/>
        <v/>
      </c>
      <c r="AG142" s="74" t="str">
        <f t="shared" ca="1" si="157"/>
        <v/>
      </c>
      <c r="AH142" s="73" t="str">
        <f t="shared" ca="1" si="175"/>
        <v/>
      </c>
      <c r="AI142" s="74" t="str">
        <f t="shared" ca="1" si="158"/>
        <v/>
      </c>
      <c r="AJ142" s="73" t="str">
        <f t="shared" ca="1" si="172"/>
        <v/>
      </c>
      <c r="AK142" s="74" t="str">
        <f t="shared" ca="1" si="159"/>
        <v/>
      </c>
      <c r="AL142" s="73" t="str">
        <f t="shared" ca="1" si="176"/>
        <v/>
      </c>
      <c r="AM142" s="74" t="str">
        <f t="shared" ca="1" si="160"/>
        <v/>
      </c>
    </row>
    <row r="143" spans="1:39" ht="15.75" x14ac:dyDescent="0.25">
      <c r="A143" s="409" t="str">
        <f t="shared" si="166"/>
        <v/>
      </c>
      <c r="B143" s="62" t="str">
        <f t="shared" si="161"/>
        <v/>
      </c>
      <c r="C143" s="416" t="str">
        <f t="shared" si="162"/>
        <v/>
      </c>
      <c r="D143" s="62" t="str">
        <f t="shared" si="163"/>
        <v/>
      </c>
      <c r="E143" s="233" t="str">
        <f t="shared" si="170"/>
        <v/>
      </c>
      <c r="F143" s="407"/>
      <c r="G143" s="62" t="str">
        <f t="shared" si="164"/>
        <v/>
      </c>
      <c r="H143" s="62" t="str">
        <f t="shared" si="165"/>
        <v/>
      </c>
      <c r="I143" s="62" t="str">
        <f>IF(A143="","",$AD$16)</f>
        <v/>
      </c>
      <c r="J143" s="62" t="str">
        <f t="shared" si="171"/>
        <v/>
      </c>
      <c r="K143" s="62" t="str">
        <f t="shared" si="167"/>
        <v/>
      </c>
      <c r="L143" s="21" t="str">
        <f t="shared" si="168"/>
        <v/>
      </c>
      <c r="M143" s="3"/>
      <c r="N143" s="437">
        <v>11</v>
      </c>
      <c r="O143" s="438" t="str">
        <f t="shared" si="169"/>
        <v/>
      </c>
      <c r="P143" s="439" t="e">
        <f t="shared" si="173"/>
        <v>#VALUE!</v>
      </c>
      <c r="Q143" s="81"/>
      <c r="R143" s="82"/>
      <c r="S143" s="3"/>
      <c r="T143" s="3"/>
      <c r="U143" s="3"/>
      <c r="V143" s="3"/>
      <c r="W143" s="3"/>
      <c r="X143" s="3"/>
      <c r="Z143" s="3"/>
      <c r="AA143" s="3"/>
      <c r="AB143" s="3"/>
      <c r="AC143" s="3"/>
      <c r="AD143" s="3"/>
      <c r="AE143" s="3"/>
      <c r="AF143" s="73" t="str">
        <f t="shared" ca="1" si="174"/>
        <v/>
      </c>
      <c r="AG143" s="74" t="str">
        <f t="shared" ca="1" si="157"/>
        <v/>
      </c>
      <c r="AH143" s="73" t="str">
        <f t="shared" ca="1" si="175"/>
        <v/>
      </c>
      <c r="AI143" s="74" t="str">
        <f t="shared" ca="1" si="158"/>
        <v/>
      </c>
      <c r="AJ143" s="73" t="str">
        <f t="shared" ca="1" si="172"/>
        <v/>
      </c>
      <c r="AK143" s="74" t="str">
        <f t="shared" ca="1" si="159"/>
        <v/>
      </c>
      <c r="AL143" s="73" t="str">
        <f t="shared" ca="1" si="176"/>
        <v/>
      </c>
      <c r="AM143" s="74" t="str">
        <f t="shared" ca="1" si="160"/>
        <v/>
      </c>
    </row>
    <row r="144" spans="1:39" s="256" customFormat="1" x14ac:dyDescent="0.25">
      <c r="A144" s="251"/>
      <c r="B144" s="260">
        <f>SUM(B131:B143)</f>
        <v>0</v>
      </c>
      <c r="C144" s="260">
        <f>SUM(C131:C143)</f>
        <v>0</v>
      </c>
      <c r="D144" s="427">
        <f>SUM(D131:D143)</f>
        <v>0</v>
      </c>
      <c r="E144" s="251"/>
      <c r="F144" s="251"/>
      <c r="G144" s="251"/>
      <c r="H144" s="252"/>
      <c r="I144" s="253"/>
      <c r="J144" s="254"/>
      <c r="K144" s="254"/>
      <c r="L144" s="254"/>
      <c r="M144" s="255"/>
      <c r="N144" s="440">
        <v>12</v>
      </c>
      <c r="O144" s="438" t="str">
        <f t="shared" si="169"/>
        <v/>
      </c>
      <c r="P144" s="441" t="e">
        <f t="shared" si="173"/>
        <v>#VALUE!</v>
      </c>
      <c r="Q144" s="81"/>
      <c r="R144" s="257"/>
      <c r="S144" s="255"/>
      <c r="T144" s="255"/>
      <c r="U144" s="255"/>
      <c r="V144" s="255"/>
      <c r="W144" s="255"/>
      <c r="X144" s="255"/>
      <c r="Y144"/>
      <c r="Z144" s="255"/>
      <c r="AA144" s="255"/>
      <c r="AB144" s="255"/>
      <c r="AC144" s="255"/>
      <c r="AD144" s="255"/>
      <c r="AE144" s="255"/>
      <c r="AF144" s="258" t="str">
        <f t="shared" ca="1" si="174"/>
        <v/>
      </c>
      <c r="AG144" s="259" t="str">
        <f t="shared" ca="1" si="157"/>
        <v/>
      </c>
      <c r="AH144" s="258" t="str">
        <f t="shared" ca="1" si="175"/>
        <v/>
      </c>
      <c r="AI144" s="259" t="str">
        <f t="shared" ca="1" si="158"/>
        <v/>
      </c>
      <c r="AJ144" s="73" t="str">
        <f t="shared" ca="1" si="172"/>
        <v/>
      </c>
      <c r="AK144" s="259" t="str">
        <f t="shared" ca="1" si="159"/>
        <v/>
      </c>
      <c r="AL144" s="258" t="str">
        <f t="shared" ca="1" si="176"/>
        <v/>
      </c>
      <c r="AM144" s="259" t="str">
        <f t="shared" ca="1" si="160"/>
        <v/>
      </c>
    </row>
    <row r="145" spans="1:39" ht="15.75" x14ac:dyDescent="0.25">
      <c r="A145" s="626" t="s">
        <v>507</v>
      </c>
      <c r="B145" s="626"/>
      <c r="C145" s="626"/>
      <c r="D145" s="626"/>
      <c r="E145" s="740"/>
      <c r="F145" s="740"/>
      <c r="G145" s="740"/>
      <c r="H145" s="740"/>
      <c r="I145" s="740"/>
      <c r="J145" s="740"/>
      <c r="K145" s="380"/>
      <c r="L145" s="380"/>
      <c r="M145" s="22"/>
      <c r="Z145" s="3"/>
      <c r="AA145" s="3"/>
      <c r="AB145" s="3"/>
      <c r="AC145" s="3"/>
      <c r="AD145" s="3"/>
      <c r="AE145" s="3"/>
      <c r="AF145" s="73" t="str">
        <f t="shared" ca="1" si="174"/>
        <v/>
      </c>
      <c r="AG145" s="74" t="str">
        <f t="shared" ca="1" si="157"/>
        <v/>
      </c>
      <c r="AH145" s="73" t="str">
        <f t="shared" ca="1" si="175"/>
        <v/>
      </c>
      <c r="AI145" s="74" t="str">
        <f t="shared" ca="1" si="158"/>
        <v/>
      </c>
      <c r="AJ145" s="73" t="str">
        <f t="shared" ca="1" si="172"/>
        <v/>
      </c>
      <c r="AK145" s="74" t="str">
        <f t="shared" ca="1" si="159"/>
        <v/>
      </c>
      <c r="AL145" s="73" t="str">
        <f t="shared" ca="1" si="176"/>
        <v/>
      </c>
      <c r="AM145" s="74" t="str">
        <f t="shared" ca="1" si="160"/>
        <v/>
      </c>
    </row>
    <row r="146" spans="1:39" ht="15.75" x14ac:dyDescent="0.25">
      <c r="A146" s="1255" t="s">
        <v>508</v>
      </c>
      <c r="B146" s="1256"/>
      <c r="C146" s="1256"/>
      <c r="D146" s="1257"/>
      <c r="E146" s="1255" t="s">
        <v>509</v>
      </c>
      <c r="F146" s="1256"/>
      <c r="G146" s="1256"/>
      <c r="H146" s="1256"/>
      <c r="I146" s="1256"/>
      <c r="J146" s="1256"/>
      <c r="K146" s="1256"/>
      <c r="L146" s="1257"/>
      <c r="M146" s="10"/>
      <c r="Z146" s="10"/>
      <c r="AA146" s="10"/>
      <c r="AB146" s="10"/>
      <c r="AC146" s="10"/>
      <c r="AD146" s="10"/>
      <c r="AE146" s="10"/>
      <c r="AF146" s="73" t="str">
        <f t="shared" ca="1" si="174"/>
        <v/>
      </c>
      <c r="AG146" s="74" t="str">
        <f t="shared" ca="1" si="157"/>
        <v/>
      </c>
      <c r="AH146" s="73" t="str">
        <f t="shared" ca="1" si="175"/>
        <v/>
      </c>
      <c r="AI146" s="74" t="str">
        <f t="shared" ca="1" si="158"/>
        <v/>
      </c>
      <c r="AJ146" s="73" t="str">
        <f t="shared" ca="1" si="172"/>
        <v/>
      </c>
      <c r="AK146" s="74" t="str">
        <f t="shared" ca="1" si="159"/>
        <v/>
      </c>
      <c r="AL146" s="73" t="str">
        <f t="shared" ca="1" si="176"/>
        <v/>
      </c>
      <c r="AM146" s="74" t="str">
        <f t="shared" ca="1" si="160"/>
        <v/>
      </c>
    </row>
    <row r="147" spans="1:39" ht="15.75" x14ac:dyDescent="0.25">
      <c r="A147" s="1258" t="s">
        <v>510</v>
      </c>
      <c r="B147" s="1259"/>
      <c r="C147" s="1259"/>
      <c r="D147" s="1260"/>
      <c r="E147" s="1332">
        <f>IFERROR(IRR(G131:G143),0)</f>
        <v>0</v>
      </c>
      <c r="F147" s="1333"/>
      <c r="G147" s="1333"/>
      <c r="H147" s="1333"/>
      <c r="I147" s="1333"/>
      <c r="J147" s="1333"/>
      <c r="K147" s="1333"/>
      <c r="L147" s="1334"/>
      <c r="M147" s="3"/>
      <c r="Z147" s="3"/>
      <c r="AA147" s="3"/>
      <c r="AB147" s="3"/>
      <c r="AC147" s="3"/>
      <c r="AD147" s="3"/>
      <c r="AE147" s="3"/>
      <c r="AF147" s="73" t="str">
        <f t="shared" ca="1" si="174"/>
        <v/>
      </c>
      <c r="AG147" s="74" t="str">
        <f t="shared" ca="1" si="157"/>
        <v/>
      </c>
      <c r="AH147" s="73" t="str">
        <f t="shared" ca="1" si="175"/>
        <v/>
      </c>
      <c r="AI147" s="74" t="str">
        <f t="shared" ca="1" si="158"/>
        <v/>
      </c>
      <c r="AJ147" s="73" t="str">
        <f t="shared" ca="1" si="172"/>
        <v/>
      </c>
      <c r="AK147" s="74" t="str">
        <f t="shared" ca="1" si="159"/>
        <v/>
      </c>
      <c r="AL147" s="73" t="str">
        <f t="shared" ca="1" si="176"/>
        <v/>
      </c>
      <c r="AM147" s="74" t="str">
        <f t="shared" ca="1" si="160"/>
        <v/>
      </c>
    </row>
    <row r="148" spans="1:39" ht="15.75" x14ac:dyDescent="0.25">
      <c r="A148" s="1261" t="s">
        <v>511</v>
      </c>
      <c r="B148" s="1262"/>
      <c r="C148" s="1262"/>
      <c r="D148" s="1263"/>
      <c r="E148" s="1275">
        <f>NPV(E150,G132:G143)+G131</f>
        <v>0</v>
      </c>
      <c r="F148" s="1276"/>
      <c r="G148" s="1276"/>
      <c r="H148" s="1276"/>
      <c r="I148" s="1276"/>
      <c r="J148" s="1276"/>
      <c r="K148" s="1276"/>
      <c r="L148" s="1277"/>
      <c r="M148" s="3"/>
      <c r="Z148" s="3"/>
      <c r="AA148" s="3"/>
      <c r="AB148" s="3"/>
      <c r="AC148" s="3"/>
      <c r="AD148" s="3"/>
      <c r="AE148" s="3"/>
      <c r="AF148" s="73" t="str">
        <f t="shared" ca="1" si="174"/>
        <v/>
      </c>
      <c r="AG148" s="74" t="str">
        <f t="shared" ca="1" si="157"/>
        <v/>
      </c>
      <c r="AH148" s="73" t="str">
        <f t="shared" ca="1" si="175"/>
        <v/>
      </c>
      <c r="AI148" s="74" t="str">
        <f t="shared" ca="1" si="158"/>
        <v/>
      </c>
      <c r="AJ148" s="73" t="str">
        <f t="shared" ca="1" si="172"/>
        <v/>
      </c>
      <c r="AK148" s="74" t="str">
        <f t="shared" ca="1" si="159"/>
        <v/>
      </c>
      <c r="AL148" s="73" t="str">
        <f t="shared" ca="1" si="176"/>
        <v/>
      </c>
      <c r="AM148" s="74" t="str">
        <f t="shared" ca="1" si="160"/>
        <v/>
      </c>
    </row>
    <row r="149" spans="1:39" ht="15.75" x14ac:dyDescent="0.25">
      <c r="A149" s="1261" t="s">
        <v>512</v>
      </c>
      <c r="B149" s="1262"/>
      <c r="C149" s="1262"/>
      <c r="D149" s="1263"/>
      <c r="E149" s="1278" t="str">
        <f>CONCATENATE(W138," ",X138," e ",W139," ",X139)</f>
        <v>0 ano e 0 meses</v>
      </c>
      <c r="F149" s="1279"/>
      <c r="G149" s="1279"/>
      <c r="H149" s="1279"/>
      <c r="I149" s="1279"/>
      <c r="J149" s="1279"/>
      <c r="K149" s="1279"/>
      <c r="L149" s="1280"/>
      <c r="M149" s="3"/>
      <c r="Z149" s="3"/>
      <c r="AA149" s="3"/>
      <c r="AB149" s="3"/>
      <c r="AC149" s="3"/>
      <c r="AD149" s="3"/>
      <c r="AE149" s="3"/>
      <c r="AF149" s="73" t="str">
        <f t="shared" ca="1" si="174"/>
        <v/>
      </c>
      <c r="AG149" s="74" t="str">
        <f t="shared" ca="1" si="157"/>
        <v/>
      </c>
      <c r="AH149" s="73" t="str">
        <f t="shared" ca="1" si="175"/>
        <v/>
      </c>
      <c r="AI149" s="74" t="str">
        <f t="shared" ca="1" si="158"/>
        <v/>
      </c>
      <c r="AJ149" s="73" t="str">
        <f t="shared" ca="1" si="172"/>
        <v/>
      </c>
      <c r="AK149" s="74" t="str">
        <f t="shared" ca="1" si="159"/>
        <v/>
      </c>
      <c r="AL149" s="73" t="str">
        <f t="shared" ca="1" si="176"/>
        <v/>
      </c>
      <c r="AM149" s="74" t="str">
        <f t="shared" ca="1" si="160"/>
        <v/>
      </c>
    </row>
    <row r="150" spans="1:39" ht="15.75" x14ac:dyDescent="0.25">
      <c r="A150" s="1261" t="s">
        <v>513</v>
      </c>
      <c r="B150" s="1262"/>
      <c r="C150" s="1262"/>
      <c r="D150" s="1263"/>
      <c r="E150" s="1289">
        <v>0.13250000000000001</v>
      </c>
      <c r="F150" s="1290"/>
      <c r="G150" s="1290"/>
      <c r="H150" s="1290"/>
      <c r="I150" s="1290"/>
      <c r="J150" s="1290"/>
      <c r="K150" s="1290"/>
      <c r="L150" s="1291"/>
      <c r="M150" s="3"/>
      <c r="Z150" s="3"/>
      <c r="AA150" s="3"/>
      <c r="AB150" s="3"/>
      <c r="AC150" s="3"/>
      <c r="AD150" s="3"/>
      <c r="AE150" s="3"/>
      <c r="AF150" s="73" t="str">
        <f t="shared" ca="1" si="174"/>
        <v/>
      </c>
      <c r="AG150" s="74" t="str">
        <f t="shared" ca="1" si="157"/>
        <v/>
      </c>
      <c r="AH150" s="73" t="str">
        <f t="shared" ca="1" si="175"/>
        <v/>
      </c>
      <c r="AI150" s="74" t="str">
        <f t="shared" ca="1" si="158"/>
        <v/>
      </c>
      <c r="AJ150" s="73" t="str">
        <f t="shared" ca="1" si="172"/>
        <v/>
      </c>
      <c r="AK150" s="74" t="str">
        <f t="shared" ca="1" si="159"/>
        <v/>
      </c>
      <c r="AL150" s="73" t="str">
        <f t="shared" ca="1" si="176"/>
        <v/>
      </c>
      <c r="AM150" s="74" t="str">
        <f t="shared" ca="1" si="160"/>
        <v/>
      </c>
    </row>
    <row r="151" spans="1:39" ht="15.75" x14ac:dyDescent="0.25">
      <c r="A151" s="1261" t="s">
        <v>707</v>
      </c>
      <c r="B151" s="1262"/>
      <c r="C151" s="1262"/>
      <c r="D151" s="1263"/>
      <c r="E151" s="1272">
        <f>IFERROR((B144+C144)/D144,0)</f>
        <v>0</v>
      </c>
      <c r="F151" s="1273"/>
      <c r="G151" s="1273"/>
      <c r="H151" s="1273"/>
      <c r="I151" s="1273"/>
      <c r="J151" s="1273"/>
      <c r="K151" s="1273"/>
      <c r="L151" s="1274"/>
      <c r="M151" s="3"/>
      <c r="Z151" s="3"/>
      <c r="AA151" s="3"/>
      <c r="AB151" s="3"/>
      <c r="AC151" s="3"/>
      <c r="AD151" s="3"/>
      <c r="AE151" s="3"/>
      <c r="AF151" s="73" t="str">
        <f t="shared" ca="1" si="174"/>
        <v/>
      </c>
      <c r="AG151" s="74" t="str">
        <f t="shared" ca="1" si="157"/>
        <v/>
      </c>
      <c r="AH151" s="73" t="str">
        <f t="shared" ca="1" si="175"/>
        <v/>
      </c>
      <c r="AI151" s="74" t="str">
        <f t="shared" ca="1" si="158"/>
        <v/>
      </c>
      <c r="AJ151" s="73" t="str">
        <f t="shared" ca="1" si="172"/>
        <v/>
      </c>
      <c r="AK151" s="74" t="str">
        <f t="shared" ca="1" si="159"/>
        <v/>
      </c>
      <c r="AL151" s="73" t="str">
        <f t="shared" ca="1" si="176"/>
        <v/>
      </c>
      <c r="AM151" s="74" t="str">
        <f t="shared" ca="1" si="160"/>
        <v/>
      </c>
    </row>
    <row r="152" spans="1:39" ht="15.75" x14ac:dyDescent="0.25">
      <c r="A152" s="1249" t="s">
        <v>514</v>
      </c>
      <c r="B152" s="1250"/>
      <c r="C152" s="1250"/>
      <c r="D152" s="1251"/>
      <c r="E152" s="1269">
        <f>IFERROR(T132/-G131,0)</f>
        <v>0</v>
      </c>
      <c r="F152" s="1270"/>
      <c r="G152" s="1270"/>
      <c r="H152" s="1270"/>
      <c r="I152" s="1270"/>
      <c r="J152" s="1270"/>
      <c r="K152" s="1270"/>
      <c r="L152" s="1271"/>
      <c r="M152" s="3"/>
      <c r="Z152" s="3"/>
      <c r="AA152" s="3"/>
      <c r="AB152" s="3"/>
      <c r="AC152" s="3"/>
      <c r="AD152" s="3"/>
      <c r="AE152" s="3"/>
      <c r="AF152" s="73" t="str">
        <f t="shared" ca="1" si="174"/>
        <v/>
      </c>
      <c r="AG152" s="74" t="str">
        <f t="shared" ca="1" si="157"/>
        <v/>
      </c>
      <c r="AH152" s="73" t="str">
        <f t="shared" ca="1" si="175"/>
        <v/>
      </c>
      <c r="AI152" s="74" t="str">
        <f t="shared" ca="1" si="158"/>
        <v/>
      </c>
      <c r="AJ152" s="73" t="str">
        <f t="shared" ca="1" si="172"/>
        <v/>
      </c>
      <c r="AK152" s="74" t="str">
        <f t="shared" ca="1" si="159"/>
        <v/>
      </c>
      <c r="AL152" s="73" t="str">
        <f t="shared" ca="1" si="176"/>
        <v/>
      </c>
      <c r="AM152" s="74" t="str">
        <f t="shared" ca="1" si="160"/>
        <v/>
      </c>
    </row>
    <row r="153" spans="1:39" ht="15.75" x14ac:dyDescent="0.25">
      <c r="A153" s="415"/>
      <c r="B153" s="415"/>
      <c r="C153" s="415"/>
      <c r="D153" s="415"/>
      <c r="E153" s="411"/>
      <c r="F153" s="411"/>
      <c r="G153" s="411"/>
      <c r="H153" s="411"/>
      <c r="I153" s="411"/>
      <c r="J153" s="411"/>
      <c r="M153" s="3"/>
      <c r="Z153" s="3"/>
      <c r="AA153" s="3"/>
      <c r="AB153" s="3"/>
      <c r="AC153" s="3"/>
      <c r="AD153" s="3"/>
      <c r="AE153" s="3"/>
      <c r="AF153" s="428"/>
      <c r="AG153" s="429"/>
      <c r="AH153" s="428"/>
      <c r="AI153" s="429"/>
      <c r="AJ153" s="428"/>
      <c r="AK153" s="429"/>
      <c r="AL153" s="428"/>
      <c r="AM153" s="429"/>
    </row>
    <row r="154" spans="1:39" ht="15.75" x14ac:dyDescent="0.25">
      <c r="A154" s="1331" t="s">
        <v>579</v>
      </c>
      <c r="B154" s="1331"/>
      <c r="C154" s="1331"/>
      <c r="D154" s="1331"/>
      <c r="E154" s="1331"/>
      <c r="F154" s="1331"/>
      <c r="G154" s="1331"/>
      <c r="H154" s="1331"/>
      <c r="I154" s="1331"/>
      <c r="J154" s="1331"/>
      <c r="K154" s="1331"/>
      <c r="L154" s="1331"/>
      <c r="M154" s="3"/>
    </row>
    <row r="155" spans="1:39" ht="15.75" customHeight="1" x14ac:dyDescent="0.25">
      <c r="A155" s="1322"/>
      <c r="B155" s="1323"/>
      <c r="C155" s="1323"/>
      <c r="D155" s="1323"/>
      <c r="E155" s="1323"/>
      <c r="F155" s="1323"/>
      <c r="G155" s="1323"/>
      <c r="H155" s="1323"/>
      <c r="I155" s="1323"/>
      <c r="J155" s="1323"/>
      <c r="K155" s="1323"/>
      <c r="L155" s="1324"/>
      <c r="M155" s="3"/>
    </row>
    <row r="156" spans="1:39" ht="15.75" x14ac:dyDescent="0.25">
      <c r="A156" s="1325"/>
      <c r="B156" s="1326"/>
      <c r="C156" s="1326"/>
      <c r="D156" s="1326"/>
      <c r="E156" s="1326"/>
      <c r="F156" s="1326"/>
      <c r="G156" s="1326"/>
      <c r="H156" s="1326"/>
      <c r="I156" s="1326"/>
      <c r="J156" s="1326"/>
      <c r="K156" s="1326"/>
      <c r="L156" s="1327"/>
      <c r="M156" s="3"/>
    </row>
    <row r="157" spans="1:39" ht="15.75" x14ac:dyDescent="0.25">
      <c r="A157" s="1325"/>
      <c r="B157" s="1326"/>
      <c r="C157" s="1326"/>
      <c r="D157" s="1326"/>
      <c r="E157" s="1326"/>
      <c r="F157" s="1326"/>
      <c r="G157" s="1326"/>
      <c r="H157" s="1326"/>
      <c r="I157" s="1326"/>
      <c r="J157" s="1326"/>
      <c r="K157" s="1326"/>
      <c r="L157" s="1327"/>
      <c r="M157" s="3"/>
    </row>
    <row r="158" spans="1:39" ht="15.75" x14ac:dyDescent="0.25">
      <c r="A158" s="1325"/>
      <c r="B158" s="1326"/>
      <c r="C158" s="1326"/>
      <c r="D158" s="1326"/>
      <c r="E158" s="1326"/>
      <c r="F158" s="1326"/>
      <c r="G158" s="1326"/>
      <c r="H158" s="1326"/>
      <c r="I158" s="1326"/>
      <c r="J158" s="1326"/>
      <c r="K158" s="1326"/>
      <c r="L158" s="1327"/>
      <c r="M158" s="3"/>
    </row>
    <row r="159" spans="1:39" ht="15.75" x14ac:dyDescent="0.25">
      <c r="A159" s="1325"/>
      <c r="B159" s="1326"/>
      <c r="C159" s="1326"/>
      <c r="D159" s="1326"/>
      <c r="E159" s="1326"/>
      <c r="F159" s="1326"/>
      <c r="G159" s="1326"/>
      <c r="H159" s="1326"/>
      <c r="I159" s="1326"/>
      <c r="J159" s="1326"/>
      <c r="K159" s="1326"/>
      <c r="L159" s="1327"/>
      <c r="M159" s="3"/>
    </row>
    <row r="160" spans="1:39" ht="15.75" x14ac:dyDescent="0.25">
      <c r="A160" s="1325"/>
      <c r="B160" s="1326"/>
      <c r="C160" s="1326"/>
      <c r="D160" s="1326"/>
      <c r="E160" s="1326"/>
      <c r="F160" s="1326"/>
      <c r="G160" s="1326"/>
      <c r="H160" s="1326"/>
      <c r="I160" s="1326"/>
      <c r="J160" s="1326"/>
      <c r="K160" s="1326"/>
      <c r="L160" s="1327"/>
      <c r="M160" s="3"/>
    </row>
    <row r="161" spans="1:14" ht="15.75" x14ac:dyDescent="0.25">
      <c r="A161" s="1325"/>
      <c r="B161" s="1326"/>
      <c r="C161" s="1326"/>
      <c r="D161" s="1326"/>
      <c r="E161" s="1326"/>
      <c r="F161" s="1326"/>
      <c r="G161" s="1326"/>
      <c r="H161" s="1326"/>
      <c r="I161" s="1326"/>
      <c r="J161" s="1326"/>
      <c r="K161" s="1326"/>
      <c r="L161" s="1327"/>
      <c r="M161" s="3"/>
      <c r="N161" s="3"/>
    </row>
    <row r="162" spans="1:14" ht="15.75" x14ac:dyDescent="0.25">
      <c r="A162" s="1325"/>
      <c r="B162" s="1326"/>
      <c r="C162" s="1326"/>
      <c r="D162" s="1326"/>
      <c r="E162" s="1326"/>
      <c r="F162" s="1326"/>
      <c r="G162" s="1326"/>
      <c r="H162" s="1326"/>
      <c r="I162" s="1326"/>
      <c r="J162" s="1326"/>
      <c r="K162" s="1326"/>
      <c r="L162" s="1327"/>
      <c r="M162" s="3"/>
      <c r="N162" s="3"/>
    </row>
    <row r="163" spans="1:14" ht="15.75" x14ac:dyDescent="0.25">
      <c r="A163" s="1325"/>
      <c r="B163" s="1326"/>
      <c r="C163" s="1326"/>
      <c r="D163" s="1326"/>
      <c r="E163" s="1326"/>
      <c r="F163" s="1326"/>
      <c r="G163" s="1326"/>
      <c r="H163" s="1326"/>
      <c r="I163" s="1326"/>
      <c r="J163" s="1326"/>
      <c r="K163" s="1326"/>
      <c r="L163" s="1327"/>
      <c r="M163" s="24"/>
      <c r="N163" s="24"/>
    </row>
    <row r="164" spans="1:14" ht="15.75" x14ac:dyDescent="0.25">
      <c r="A164" s="1325"/>
      <c r="B164" s="1326"/>
      <c r="C164" s="1326"/>
      <c r="D164" s="1326"/>
      <c r="E164" s="1326"/>
      <c r="F164" s="1326"/>
      <c r="G164" s="1326"/>
      <c r="H164" s="1326"/>
      <c r="I164" s="1326"/>
      <c r="J164" s="1326"/>
      <c r="K164" s="1326"/>
      <c r="L164" s="1327"/>
      <c r="M164" s="24"/>
      <c r="N164" s="24"/>
    </row>
    <row r="165" spans="1:14" ht="15.75" x14ac:dyDescent="0.25">
      <c r="A165" s="1325"/>
      <c r="B165" s="1326"/>
      <c r="C165" s="1326"/>
      <c r="D165" s="1326"/>
      <c r="E165" s="1326"/>
      <c r="F165" s="1326"/>
      <c r="G165" s="1326"/>
      <c r="H165" s="1326"/>
      <c r="I165" s="1326"/>
      <c r="J165" s="1326"/>
      <c r="K165" s="1326"/>
      <c r="L165" s="1327"/>
      <c r="M165" s="24"/>
      <c r="N165" s="24"/>
    </row>
    <row r="166" spans="1:14" ht="15.75" x14ac:dyDescent="0.25">
      <c r="A166" s="1325"/>
      <c r="B166" s="1326"/>
      <c r="C166" s="1326"/>
      <c r="D166" s="1326"/>
      <c r="E166" s="1326"/>
      <c r="F166" s="1326"/>
      <c r="G166" s="1326"/>
      <c r="H166" s="1326"/>
      <c r="I166" s="1326"/>
      <c r="J166" s="1326"/>
      <c r="K166" s="1326"/>
      <c r="L166" s="1327"/>
      <c r="M166" s="24"/>
      <c r="N166" s="24"/>
    </row>
    <row r="167" spans="1:14" ht="15.75" x14ac:dyDescent="0.25">
      <c r="A167" s="1325"/>
      <c r="B167" s="1326"/>
      <c r="C167" s="1326"/>
      <c r="D167" s="1326"/>
      <c r="E167" s="1326"/>
      <c r="F167" s="1326"/>
      <c r="G167" s="1326"/>
      <c r="H167" s="1326"/>
      <c r="I167" s="1326"/>
      <c r="J167" s="1326"/>
      <c r="K167" s="1326"/>
      <c r="L167" s="1327"/>
      <c r="M167" s="24"/>
      <c r="N167" s="24"/>
    </row>
    <row r="168" spans="1:14" ht="15.75" x14ac:dyDescent="0.25">
      <c r="A168" s="1325"/>
      <c r="B168" s="1326"/>
      <c r="C168" s="1326"/>
      <c r="D168" s="1326"/>
      <c r="E168" s="1326"/>
      <c r="F168" s="1326"/>
      <c r="G168" s="1326"/>
      <c r="H168" s="1326"/>
      <c r="I168" s="1326"/>
      <c r="J168" s="1326"/>
      <c r="K168" s="1326"/>
      <c r="L168" s="1327"/>
      <c r="M168" s="24"/>
      <c r="N168" s="24"/>
    </row>
    <row r="169" spans="1:14" ht="15.75" x14ac:dyDescent="0.25">
      <c r="A169" s="1325"/>
      <c r="B169" s="1326"/>
      <c r="C169" s="1326"/>
      <c r="D169" s="1326"/>
      <c r="E169" s="1326"/>
      <c r="F169" s="1326"/>
      <c r="G169" s="1326"/>
      <c r="H169" s="1326"/>
      <c r="I169" s="1326"/>
      <c r="J169" s="1326"/>
      <c r="K169" s="1326"/>
      <c r="L169" s="1327"/>
      <c r="M169" s="24"/>
      <c r="N169" s="24"/>
    </row>
    <row r="170" spans="1:14" ht="15.75" x14ac:dyDescent="0.25">
      <c r="A170" s="1325"/>
      <c r="B170" s="1326"/>
      <c r="C170" s="1326"/>
      <c r="D170" s="1326"/>
      <c r="E170" s="1326"/>
      <c r="F170" s="1326"/>
      <c r="G170" s="1326"/>
      <c r="H170" s="1326"/>
      <c r="I170" s="1326"/>
      <c r="J170" s="1326"/>
      <c r="K170" s="1326"/>
      <c r="L170" s="1327"/>
      <c r="M170" s="24"/>
      <c r="N170" s="24"/>
    </row>
    <row r="171" spans="1:14" ht="15.75" x14ac:dyDescent="0.25">
      <c r="A171" s="1325"/>
      <c r="B171" s="1326"/>
      <c r="C171" s="1326"/>
      <c r="D171" s="1326"/>
      <c r="E171" s="1326"/>
      <c r="F171" s="1326"/>
      <c r="G171" s="1326"/>
      <c r="H171" s="1326"/>
      <c r="I171" s="1326"/>
      <c r="J171" s="1326"/>
      <c r="K171" s="1326"/>
      <c r="L171" s="1327"/>
      <c r="M171" s="24"/>
      <c r="N171" s="24"/>
    </row>
    <row r="172" spans="1:14" ht="15.75" x14ac:dyDescent="0.25">
      <c r="A172" s="1325"/>
      <c r="B172" s="1326"/>
      <c r="C172" s="1326"/>
      <c r="D172" s="1326"/>
      <c r="E172" s="1326"/>
      <c r="F172" s="1326"/>
      <c r="G172" s="1326"/>
      <c r="H172" s="1326"/>
      <c r="I172" s="1326"/>
      <c r="J172" s="1326"/>
      <c r="K172" s="1326"/>
      <c r="L172" s="1327"/>
      <c r="M172" s="24"/>
      <c r="N172" s="24"/>
    </row>
    <row r="173" spans="1:14" ht="15.75" x14ac:dyDescent="0.25">
      <c r="A173" s="1325"/>
      <c r="B173" s="1326"/>
      <c r="C173" s="1326"/>
      <c r="D173" s="1326"/>
      <c r="E173" s="1326"/>
      <c r="F173" s="1326"/>
      <c r="G173" s="1326"/>
      <c r="H173" s="1326"/>
      <c r="I173" s="1326"/>
      <c r="J173" s="1326"/>
      <c r="K173" s="1326"/>
      <c r="L173" s="1327"/>
      <c r="M173" s="24"/>
      <c r="N173" s="24"/>
    </row>
    <row r="174" spans="1:14" ht="15.75" x14ac:dyDescent="0.25">
      <c r="A174" s="1325"/>
      <c r="B174" s="1326"/>
      <c r="C174" s="1326"/>
      <c r="D174" s="1326"/>
      <c r="E174" s="1326"/>
      <c r="F174" s="1326"/>
      <c r="G174" s="1326"/>
      <c r="H174" s="1326"/>
      <c r="I174" s="1326"/>
      <c r="J174" s="1326"/>
      <c r="K174" s="1326"/>
      <c r="L174" s="1327"/>
      <c r="M174" s="24"/>
      <c r="N174" s="24"/>
    </row>
    <row r="175" spans="1:14" ht="15.75" x14ac:dyDescent="0.25">
      <c r="A175" s="1325"/>
      <c r="B175" s="1326"/>
      <c r="C175" s="1326"/>
      <c r="D175" s="1326"/>
      <c r="E175" s="1326"/>
      <c r="F175" s="1326"/>
      <c r="G175" s="1326"/>
      <c r="H175" s="1326"/>
      <c r="I175" s="1326"/>
      <c r="J175" s="1326"/>
      <c r="K175" s="1326"/>
      <c r="L175" s="1327"/>
      <c r="M175" s="24"/>
      <c r="N175" s="24"/>
    </row>
    <row r="176" spans="1:14" ht="15.75" x14ac:dyDescent="0.25">
      <c r="A176" s="1328"/>
      <c r="B176" s="1329"/>
      <c r="C176" s="1329"/>
      <c r="D176" s="1329"/>
      <c r="E176" s="1329"/>
      <c r="F176" s="1329"/>
      <c r="G176" s="1329"/>
      <c r="H176" s="1329"/>
      <c r="I176" s="1329"/>
      <c r="J176" s="1329"/>
      <c r="K176" s="1329"/>
      <c r="L176" s="1330"/>
      <c r="M176" s="24"/>
      <c r="N176" s="24"/>
    </row>
    <row r="177" spans="2:14" ht="15.75" x14ac:dyDescent="0.25">
      <c r="M177" s="24"/>
      <c r="N177" s="24"/>
    </row>
    <row r="178" spans="2:14" ht="15.75" x14ac:dyDescent="0.25">
      <c r="M178" s="24"/>
      <c r="N178" s="24"/>
    </row>
    <row r="179" spans="2:14" ht="15.75" x14ac:dyDescent="0.25">
      <c r="M179" s="24"/>
      <c r="N179" s="24"/>
    </row>
    <row r="180" spans="2:14" ht="15.75" x14ac:dyDescent="0.25">
      <c r="B180" s="1320" t="str">
        <f>IF('Dados Cadastrais'!E13="","",'Dados Cadastrais'!E13)</f>
        <v/>
      </c>
      <c r="C180" s="1320"/>
      <c r="D180" s="1320"/>
      <c r="I180" s="1121" t="str">
        <f>IF('Dados Cadastrais'!E54="","",'Dados Cadastrais'!E54)</f>
        <v/>
      </c>
      <c r="J180" s="1121"/>
      <c r="K180" s="1121"/>
      <c r="M180" s="24"/>
      <c r="N180" s="24"/>
    </row>
    <row r="181" spans="2:14" ht="15.75" x14ac:dyDescent="0.25">
      <c r="B181" s="1321" t="str">
        <f>IF('Dados Cadastrais'!E14="","",'Dados Cadastrais'!E14)</f>
        <v/>
      </c>
      <c r="C181" s="1321"/>
      <c r="D181" s="1321"/>
      <c r="I181" s="1319" t="str">
        <f>IF('Dados Cadastrais'!E55="","",'Dados Cadastrais'!E55)</f>
        <v/>
      </c>
      <c r="J181" s="1319"/>
      <c r="K181" s="1319"/>
      <c r="M181" s="24"/>
      <c r="N181" s="24"/>
    </row>
    <row r="182" spans="2:14" ht="15.75" x14ac:dyDescent="0.25">
      <c r="M182" s="24"/>
      <c r="N182" s="24"/>
    </row>
    <row r="183" spans="2:14" ht="15.75" x14ac:dyDescent="0.25">
      <c r="M183" s="24"/>
      <c r="N183" s="24"/>
    </row>
    <row r="184" spans="2:14" ht="15.75" x14ac:dyDescent="0.25">
      <c r="C184" s="24"/>
      <c r="D184" s="24"/>
    </row>
    <row r="185" spans="2:14" ht="15.75" x14ac:dyDescent="0.25">
      <c r="C185" s="24"/>
      <c r="D185" s="24"/>
    </row>
    <row r="186" spans="2:14" ht="15.75" x14ac:dyDescent="0.25">
      <c r="C186" s="24"/>
      <c r="D186" s="24"/>
    </row>
    <row r="187" spans="2:14" ht="15.75" x14ac:dyDescent="0.25">
      <c r="C187" s="24"/>
      <c r="D187" s="24"/>
    </row>
    <row r="188" spans="2:14" ht="15.75" x14ac:dyDescent="0.25">
      <c r="C188" s="24"/>
      <c r="D188" s="24"/>
    </row>
    <row r="189" spans="2:14" ht="15.75" x14ac:dyDescent="0.25">
      <c r="C189" s="24"/>
      <c r="D189" s="24"/>
    </row>
    <row r="190" spans="2:14" ht="15.75" x14ac:dyDescent="0.25">
      <c r="C190" s="24"/>
      <c r="D190" s="24"/>
    </row>
    <row r="191" spans="2:14" ht="15.75" x14ac:dyDescent="0.25">
      <c r="C191" s="24"/>
      <c r="D191" s="24"/>
    </row>
    <row r="192" spans="2:14" ht="15.75" x14ac:dyDescent="0.25">
      <c r="C192" s="24"/>
      <c r="D192" s="24"/>
    </row>
    <row r="193" spans="3:14" ht="15.75" x14ac:dyDescent="0.25">
      <c r="C193" s="24"/>
      <c r="D193" s="24"/>
    </row>
    <row r="194" spans="3:14" ht="15.75" x14ac:dyDescent="0.25">
      <c r="C194" s="24"/>
      <c r="D194" s="24"/>
    </row>
    <row r="195" spans="3:14" ht="15.75" x14ac:dyDescent="0.25">
      <c r="C195" s="24"/>
      <c r="D195" s="24"/>
    </row>
    <row r="196" spans="3:14" ht="15.75" x14ac:dyDescent="0.25">
      <c r="C196" s="24"/>
      <c r="D196" s="24"/>
    </row>
    <row r="197" spans="3:14" ht="15.75" x14ac:dyDescent="0.25">
      <c r="C197" s="24"/>
      <c r="D197" s="24"/>
    </row>
    <row r="198" spans="3:14" ht="15.75" x14ac:dyDescent="0.25">
      <c r="C198" s="24"/>
      <c r="D198" s="24"/>
    </row>
    <row r="199" spans="3:14" ht="15.75" x14ac:dyDescent="0.25">
      <c r="C199" s="24"/>
      <c r="D199" s="24"/>
    </row>
    <row r="200" spans="3:14" ht="15.75" x14ac:dyDescent="0.25">
      <c r="C200" s="24"/>
      <c r="D200" s="24"/>
    </row>
    <row r="201" spans="3:14" ht="15.75" x14ac:dyDescent="0.25">
      <c r="C201" s="24"/>
      <c r="D201" s="24"/>
    </row>
    <row r="202" spans="3:14" ht="15.75" x14ac:dyDescent="0.25">
      <c r="C202" s="24"/>
      <c r="D202" s="24"/>
    </row>
    <row r="203" spans="3:14" ht="15.75" x14ac:dyDescent="0.25">
      <c r="C203" s="24"/>
      <c r="D203" s="24"/>
    </row>
    <row r="204" spans="3:14" ht="15.75" x14ac:dyDescent="0.25">
      <c r="C204" s="24"/>
      <c r="D204" s="24"/>
    </row>
    <row r="205" spans="3:14" ht="15.75" x14ac:dyDescent="0.25">
      <c r="C205" s="24"/>
      <c r="D205" s="24"/>
    </row>
    <row r="206" spans="3:14" ht="15.75" x14ac:dyDescent="0.25">
      <c r="C206" s="24"/>
      <c r="D206" s="24"/>
    </row>
    <row r="207" spans="3:14" ht="15.75" x14ac:dyDescent="0.25">
      <c r="C207" s="24"/>
      <c r="D207" s="24"/>
    </row>
    <row r="208" spans="3:14" ht="15.75" x14ac:dyDescent="0.25">
      <c r="M208" s="24"/>
      <c r="N208" s="24"/>
    </row>
    <row r="209" spans="13:14" ht="15.75" x14ac:dyDescent="0.25">
      <c r="M209" s="24"/>
      <c r="N209" s="24"/>
    </row>
    <row r="210" spans="13:14" ht="15.75" x14ac:dyDescent="0.25">
      <c r="M210" s="24"/>
      <c r="N210" s="24"/>
    </row>
    <row r="211" spans="13:14" ht="15.75" x14ac:dyDescent="0.25">
      <c r="M211" s="24"/>
      <c r="N211" s="24"/>
    </row>
    <row r="212" spans="13:14" ht="15.75" x14ac:dyDescent="0.25">
      <c r="M212" s="24"/>
      <c r="N212" s="24"/>
    </row>
    <row r="213" spans="13:14" ht="15.75" x14ac:dyDescent="0.25">
      <c r="M213" s="24"/>
      <c r="N213" s="24"/>
    </row>
    <row r="214" spans="13:14" ht="15.75" x14ac:dyDescent="0.25">
      <c r="M214" s="24"/>
      <c r="N214" s="24"/>
    </row>
    <row r="215" spans="13:14" ht="15.75" x14ac:dyDescent="0.25">
      <c r="M215" s="25"/>
      <c r="N215" s="25"/>
    </row>
  </sheetData>
  <sheetProtection algorithmName="SHA-512" hashValue="fRczjhzOXy50KbKAzRchOYCMdim5Qy/lKV3IVOekS+VPYGTXE+lp8GP9Hba68nX/NVxyM7AUAXbsiLC0RThwIw==" saltValue="HvuhkXEft7b2a0oSs11nsQ==" spinCount="100000" sheet="1" objects="1" scenarios="1"/>
  <customSheetViews>
    <customSheetView guid="{A6D2322D-229F-4D52-A2AA-C6012EABEAE5}" scale="85" showGridLines="0" hiddenRows="1" hiddenColumns="1">
      <selection activeCell="AI20" sqref="AI20"/>
      <pageMargins left="0.511811024" right="0.511811024" top="0.78740157499999996" bottom="0.78740157499999996" header="0.31496062000000002" footer="0.31496062000000002"/>
      <pageSetup paperSize="9" orientation="portrait" r:id="rId1"/>
    </customSheetView>
  </customSheetViews>
  <mergeCells count="186">
    <mergeCell ref="I180:K180"/>
    <mergeCell ref="I181:K181"/>
    <mergeCell ref="B180:D180"/>
    <mergeCell ref="B181:D181"/>
    <mergeCell ref="E70:L70"/>
    <mergeCell ref="E69:L69"/>
    <mergeCell ref="E68:L68"/>
    <mergeCell ref="A94:D94"/>
    <mergeCell ref="A95:D95"/>
    <mergeCell ref="A96:D96"/>
    <mergeCell ref="A97:D97"/>
    <mergeCell ref="A98:D98"/>
    <mergeCell ref="A99:D99"/>
    <mergeCell ref="A103:A104"/>
    <mergeCell ref="B103:B104"/>
    <mergeCell ref="C103:C104"/>
    <mergeCell ref="D103:D104"/>
    <mergeCell ref="E103:E104"/>
    <mergeCell ref="E124:L124"/>
    <mergeCell ref="E123:L123"/>
    <mergeCell ref="A155:L176"/>
    <mergeCell ref="A154:L154"/>
    <mergeCell ref="E147:L147"/>
    <mergeCell ref="E148:L148"/>
    <mergeCell ref="A150:D150"/>
    <mergeCell ref="A151:D151"/>
    <mergeCell ref="A152:D152"/>
    <mergeCell ref="A71:D71"/>
    <mergeCell ref="J103:K103"/>
    <mergeCell ref="F103:F104"/>
    <mergeCell ref="G103:G104"/>
    <mergeCell ref="L103:L104"/>
    <mergeCell ref="A74:D74"/>
    <mergeCell ref="F77:F78"/>
    <mergeCell ref="E94:L94"/>
    <mergeCell ref="E100:L100"/>
    <mergeCell ref="E99:L99"/>
    <mergeCell ref="E98:L98"/>
    <mergeCell ref="E97:L97"/>
    <mergeCell ref="E96:L96"/>
    <mergeCell ref="E95:L95"/>
    <mergeCell ref="A124:D124"/>
    <mergeCell ref="E120:L120"/>
    <mergeCell ref="B77:B78"/>
    <mergeCell ref="C77:C78"/>
    <mergeCell ref="D77:D78"/>
    <mergeCell ref="A125:D125"/>
    <mergeCell ref="A121:D121"/>
    <mergeCell ref="J51:K51"/>
    <mergeCell ref="L51:L52"/>
    <mergeCell ref="H51:H52"/>
    <mergeCell ref="I51:I52"/>
    <mergeCell ref="E149:L149"/>
    <mergeCell ref="E152:L152"/>
    <mergeCell ref="E151:L151"/>
    <mergeCell ref="E150:L150"/>
    <mergeCell ref="E146:L146"/>
    <mergeCell ref="E72:L72"/>
    <mergeCell ref="E71:L71"/>
    <mergeCell ref="E77:E78"/>
    <mergeCell ref="W111:X111"/>
    <mergeCell ref="A120:D120"/>
    <mergeCell ref="A100:D100"/>
    <mergeCell ref="W27:X27"/>
    <mergeCell ref="A18:J18"/>
    <mergeCell ref="A19:A20"/>
    <mergeCell ref="B19:B20"/>
    <mergeCell ref="C19:C20"/>
    <mergeCell ref="E19:E20"/>
    <mergeCell ref="F19:F20"/>
    <mergeCell ref="G19:G20"/>
    <mergeCell ref="W59:X59"/>
    <mergeCell ref="A51:A52"/>
    <mergeCell ref="B51:B52"/>
    <mergeCell ref="C51:C52"/>
    <mergeCell ref="D51:D52"/>
    <mergeCell ref="E51:E52"/>
    <mergeCell ref="F51:F52"/>
    <mergeCell ref="G51:G52"/>
    <mergeCell ref="A68:D68"/>
    <mergeCell ref="E42:L42"/>
    <mergeCell ref="E41:L41"/>
    <mergeCell ref="W85:X85"/>
    <mergeCell ref="A77:A78"/>
    <mergeCell ref="P7:R7"/>
    <mergeCell ref="P8:R8"/>
    <mergeCell ref="P9:R9"/>
    <mergeCell ref="P10:R10"/>
    <mergeCell ref="P11:R11"/>
    <mergeCell ref="I19:I20"/>
    <mergeCell ref="L19:L20"/>
    <mergeCell ref="A12:D12"/>
    <mergeCell ref="A13:D13"/>
    <mergeCell ref="D19:D20"/>
    <mergeCell ref="A8:D8"/>
    <mergeCell ref="A9:D9"/>
    <mergeCell ref="A10:D10"/>
    <mergeCell ref="A69:D69"/>
    <mergeCell ref="A70:D70"/>
    <mergeCell ref="A73:D73"/>
    <mergeCell ref="A72:D72"/>
    <mergeCell ref="E74:L74"/>
    <mergeCell ref="E73:L73"/>
    <mergeCell ref="E38:L38"/>
    <mergeCell ref="E37:L37"/>
    <mergeCell ref="X2:Z2"/>
    <mergeCell ref="X3:X4"/>
    <mergeCell ref="Y3:Y4"/>
    <mergeCell ref="Z3:Z4"/>
    <mergeCell ref="P5:R5"/>
    <mergeCell ref="P6:R6"/>
    <mergeCell ref="P15:R15"/>
    <mergeCell ref="P16:R16"/>
    <mergeCell ref="P12:R12"/>
    <mergeCell ref="P13:R13"/>
    <mergeCell ref="P14:R14"/>
    <mergeCell ref="A2:D2"/>
    <mergeCell ref="H19:H20"/>
    <mergeCell ref="A14:D14"/>
    <mergeCell ref="A15:D15"/>
    <mergeCell ref="A16:D16"/>
    <mergeCell ref="A1:D1"/>
    <mergeCell ref="AL2:AM2"/>
    <mergeCell ref="AD3:AD4"/>
    <mergeCell ref="AC3:AC4"/>
    <mergeCell ref="AF2:AG2"/>
    <mergeCell ref="P2:R2"/>
    <mergeCell ref="AA3:AA4"/>
    <mergeCell ref="P3:R3"/>
    <mergeCell ref="P4:R4"/>
    <mergeCell ref="P1:R1"/>
    <mergeCell ref="AH2:AI2"/>
    <mergeCell ref="AJ2:AK2"/>
    <mergeCell ref="AB3:AB4"/>
    <mergeCell ref="A3:D3"/>
    <mergeCell ref="A4:D4"/>
    <mergeCell ref="A5:D5"/>
    <mergeCell ref="A6:D6"/>
    <mergeCell ref="A7:D7"/>
    <mergeCell ref="A11:D11"/>
    <mergeCell ref="A38:D38"/>
    <mergeCell ref="A37:D37"/>
    <mergeCell ref="A36:D36"/>
    <mergeCell ref="J19:K19"/>
    <mergeCell ref="D48:E48"/>
    <mergeCell ref="D47:E47"/>
    <mergeCell ref="D46:E46"/>
    <mergeCell ref="D44:I44"/>
    <mergeCell ref="A42:D42"/>
    <mergeCell ref="A41:D41"/>
    <mergeCell ref="E36:L36"/>
    <mergeCell ref="E40:L40"/>
    <mergeCell ref="E39:L39"/>
    <mergeCell ref="D45:E45"/>
    <mergeCell ref="A40:D40"/>
    <mergeCell ref="A39:D39"/>
    <mergeCell ref="A122:D122"/>
    <mergeCell ref="A123:D123"/>
    <mergeCell ref="E125:L125"/>
    <mergeCell ref="E122:L122"/>
    <mergeCell ref="E121:L121"/>
    <mergeCell ref="G77:G78"/>
    <mergeCell ref="H77:H78"/>
    <mergeCell ref="I77:I78"/>
    <mergeCell ref="H103:H104"/>
    <mergeCell ref="I103:I104"/>
    <mergeCell ref="J77:K77"/>
    <mergeCell ref="L77:L78"/>
    <mergeCell ref="A126:D126"/>
    <mergeCell ref="W137:X137"/>
    <mergeCell ref="L129:L130"/>
    <mergeCell ref="A146:D146"/>
    <mergeCell ref="A147:D147"/>
    <mergeCell ref="A148:D148"/>
    <mergeCell ref="A149:D149"/>
    <mergeCell ref="B129:B130"/>
    <mergeCell ref="C129:C130"/>
    <mergeCell ref="D129:D130"/>
    <mergeCell ref="E129:E130"/>
    <mergeCell ref="F129:F130"/>
    <mergeCell ref="G129:G130"/>
    <mergeCell ref="H129:H130"/>
    <mergeCell ref="I129:I130"/>
    <mergeCell ref="J129:K129"/>
    <mergeCell ref="A129:A130"/>
    <mergeCell ref="E126:L126"/>
  </mergeCells>
  <conditionalFormatting sqref="K21 L21:L33">
    <cfRule type="cellIs" dxfId="12" priority="44" operator="lessThan">
      <formula>$K$21</formula>
    </cfRule>
  </conditionalFormatting>
  <conditionalFormatting sqref="K53">
    <cfRule type="cellIs" dxfId="11" priority="12" operator="lessThan">
      <formula>$K$21</formula>
    </cfRule>
  </conditionalFormatting>
  <conditionalFormatting sqref="K79">
    <cfRule type="cellIs" dxfId="10" priority="11" operator="lessThan">
      <formula>$K$21</formula>
    </cfRule>
  </conditionalFormatting>
  <conditionalFormatting sqref="K105">
    <cfRule type="cellIs" dxfId="9" priority="10" operator="lessThan">
      <formula>$K$21</formula>
    </cfRule>
  </conditionalFormatting>
  <conditionalFormatting sqref="K131">
    <cfRule type="cellIs" dxfId="8" priority="9" operator="lessThan">
      <formula>$K$21</formula>
    </cfRule>
  </conditionalFormatting>
  <conditionalFormatting sqref="L53">
    <cfRule type="cellIs" dxfId="7" priority="8" operator="lessThan">
      <formula>$K$21</formula>
    </cfRule>
  </conditionalFormatting>
  <conditionalFormatting sqref="L79">
    <cfRule type="cellIs" dxfId="6" priority="7" operator="lessThan">
      <formula>$K$21</formula>
    </cfRule>
  </conditionalFormatting>
  <conditionalFormatting sqref="L105">
    <cfRule type="cellIs" dxfId="5" priority="6" operator="lessThan">
      <formula>$K$21</formula>
    </cfRule>
  </conditionalFormatting>
  <conditionalFormatting sqref="L131">
    <cfRule type="cellIs" dxfId="4" priority="5" operator="lessThan">
      <formula>$K$21</formula>
    </cfRule>
  </conditionalFormatting>
  <conditionalFormatting sqref="L54:L65">
    <cfRule type="cellIs" dxfId="3" priority="4" operator="lessThan">
      <formula>$K$21</formula>
    </cfRule>
  </conditionalFormatting>
  <conditionalFormatting sqref="L80:L91">
    <cfRule type="cellIs" dxfId="2" priority="3" operator="lessThan">
      <formula>$K$21</formula>
    </cfRule>
  </conditionalFormatting>
  <conditionalFormatting sqref="L106:L117">
    <cfRule type="cellIs" dxfId="1" priority="2" operator="lessThan">
      <formula>$K$21</formula>
    </cfRule>
  </conditionalFormatting>
  <conditionalFormatting sqref="L132:L143">
    <cfRule type="cellIs" dxfId="0" priority="1" operator="lessThan">
      <formula>$K$21</formula>
    </cfRule>
  </conditionalFormatting>
  <dataValidations count="4">
    <dataValidation type="whole" allowBlank="1" showInputMessage="1" showErrorMessage="1" sqref="O7:O8">
      <formula1>0</formula1>
      <formula2>30</formula2>
    </dataValidation>
    <dataValidation type="list" allowBlank="1" showInputMessage="1" showErrorMessage="1" sqref="F46:I48">
      <formula1>"-20,-15,-10,-5,0,5,10,15,20"</formula1>
    </dataValidation>
    <dataValidation type="list" allowBlank="1" showInputMessage="1" showErrorMessage="1" sqref="E10:H10">
      <formula1>"Mensal, Bimestral, Trimestral, Quadrimestral,Semestral, Anual"</formula1>
    </dataValidation>
    <dataValidation type="list" allowBlank="1" showInputMessage="1" showErrorMessage="1" sqref="E13:H13">
      <mc:AlternateContent xmlns:x12ac="http://schemas.microsoft.com/office/spreadsheetml/2011/1/ac" xmlns:mc="http://schemas.openxmlformats.org/markup-compatibility/2006">
        <mc:Choice Requires="x12ac">
          <x12ac:list>8%,12%,"14,5%",15%,16%</x12ac:list>
        </mc:Choice>
        <mc:Fallback>
          <formula1>"8%,12%,14,5%,15%,16%"</formula1>
        </mc:Fallback>
      </mc:AlternateContent>
    </dataValidation>
  </dataValidations>
  <printOptions horizontalCentered="1"/>
  <pageMargins left="0.51181102362204722" right="0.51181102362204722" top="0.78740157480314965" bottom="0.78740157480314965" header="0.31496062992125984" footer="0.31496062992125984"/>
  <pageSetup paperSize="9" scale="60" fitToHeight="0" orientation="landscape" blackAndWhite="1" r:id="rId2"/>
  <headerFooter>
    <oddHeader>&amp;A</oddHeader>
  </headerFooter>
  <rowBreaks count="3" manualBreakCount="3">
    <brk id="49" max="16383" man="1"/>
    <brk id="101" max="16383" man="1"/>
    <brk id="153" max="16383" man="1"/>
  </rowBreaks>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70"/>
  <sheetViews>
    <sheetView showGridLines="0" view="pageBreakPreview" zoomScale="70" zoomScaleNormal="130" zoomScaleSheetLayoutView="70" workbookViewId="0">
      <selection activeCell="B8" sqref="B8"/>
    </sheetView>
  </sheetViews>
  <sheetFormatPr defaultRowHeight="25.5" x14ac:dyDescent="0.35"/>
  <cols>
    <col min="1" max="1" width="9.140625" style="818"/>
    <col min="2" max="2" width="15.7109375" style="818" customWidth="1"/>
    <col min="3" max="3" width="18.42578125" style="818" customWidth="1"/>
    <col min="4" max="4" width="16.85546875" style="818" customWidth="1"/>
    <col min="5" max="5" width="20.85546875" style="818" customWidth="1"/>
    <col min="6" max="6" width="19.7109375" style="818" customWidth="1"/>
    <col min="7" max="7" width="21.140625" style="818" customWidth="1"/>
    <col min="8" max="8" width="20.140625" style="818" customWidth="1"/>
    <col min="9" max="9" width="21.85546875" style="818" customWidth="1"/>
    <col min="10" max="10" width="20.85546875" style="818" customWidth="1"/>
    <col min="11" max="11" width="21" style="818" customWidth="1"/>
    <col min="12" max="12" width="18" style="818" bestFit="1" customWidth="1"/>
    <col min="13" max="16384" width="9.140625" style="818"/>
  </cols>
  <sheetData>
    <row r="1" spans="1:12" ht="30" x14ac:dyDescent="0.4">
      <c r="D1" s="1519" t="s">
        <v>1127</v>
      </c>
      <c r="E1" s="1519"/>
      <c r="F1" s="1519"/>
      <c r="G1" s="1519"/>
      <c r="H1" s="1519"/>
      <c r="I1" s="1519"/>
    </row>
    <row r="2" spans="1:12" x14ac:dyDescent="0.35">
      <c r="D2" s="819"/>
      <c r="E2" s="819"/>
      <c r="F2" s="819"/>
      <c r="G2" s="819"/>
      <c r="H2" s="819"/>
      <c r="I2" s="819"/>
      <c r="J2" s="819"/>
      <c r="K2" s="819"/>
      <c r="L2" s="819"/>
    </row>
    <row r="3" spans="1:12" ht="26.25" x14ac:dyDescent="0.4">
      <c r="A3" s="820" t="s">
        <v>1128</v>
      </c>
      <c r="B3" s="820"/>
      <c r="C3" s="820"/>
      <c r="D3" s="1521"/>
      <c r="E3" s="1521"/>
      <c r="F3" s="1521"/>
      <c r="G3" s="1521"/>
      <c r="H3" s="1521"/>
      <c r="I3" s="1521"/>
      <c r="J3" s="1521"/>
      <c r="K3" s="1521"/>
      <c r="L3" s="1521"/>
    </row>
    <row r="4" spans="1:12" ht="26.25" x14ac:dyDescent="0.4">
      <c r="A4" s="820" t="s">
        <v>1240</v>
      </c>
      <c r="B4" s="820"/>
      <c r="C4" s="820"/>
      <c r="D4" s="1524"/>
      <c r="E4" s="1524"/>
      <c r="F4" s="1524"/>
      <c r="G4" s="1524"/>
      <c r="H4" s="1524"/>
      <c r="I4" s="1524"/>
      <c r="J4" s="1524"/>
      <c r="K4" s="1524"/>
      <c r="L4" s="1524"/>
    </row>
    <row r="5" spans="1:12" ht="26.25" x14ac:dyDescent="0.4">
      <c r="A5" s="820" t="s">
        <v>1147</v>
      </c>
      <c r="B5" s="820"/>
      <c r="C5" s="820"/>
      <c r="D5" s="942"/>
      <c r="E5" s="942"/>
      <c r="F5" s="942"/>
      <c r="G5" s="942"/>
      <c r="H5" s="942"/>
      <c r="I5" s="942"/>
      <c r="J5" s="942"/>
      <c r="K5" s="942"/>
      <c r="L5" s="942"/>
    </row>
    <row r="6" spans="1:12" ht="26.25" x14ac:dyDescent="0.4">
      <c r="A6" s="820" t="s">
        <v>1181</v>
      </c>
      <c r="B6" s="820"/>
      <c r="C6" s="820"/>
      <c r="D6" s="1524"/>
      <c r="E6" s="1524"/>
      <c r="F6" s="1524"/>
      <c r="G6" s="1524"/>
      <c r="H6" s="1524"/>
      <c r="I6" s="1524"/>
      <c r="J6" s="1524"/>
      <c r="K6" s="1524"/>
      <c r="L6" s="1524"/>
    </row>
    <row r="7" spans="1:12" ht="26.25" x14ac:dyDescent="0.4">
      <c r="A7" s="820" t="s">
        <v>1148</v>
      </c>
      <c r="B7" s="820"/>
      <c r="C7" s="820"/>
      <c r="D7" s="1524"/>
      <c r="E7" s="1524"/>
      <c r="F7" s="1524"/>
      <c r="G7" s="1524"/>
      <c r="H7" s="1524"/>
      <c r="I7" s="1524"/>
      <c r="J7" s="1524"/>
      <c r="K7" s="1524"/>
      <c r="L7" s="1524"/>
    </row>
    <row r="8" spans="1:12" ht="26.25" x14ac:dyDescent="0.4">
      <c r="A8" s="820" t="s">
        <v>1241</v>
      </c>
      <c r="B8" s="820"/>
      <c r="C8" s="820"/>
      <c r="D8" s="1524"/>
      <c r="E8" s="1524"/>
      <c r="F8" s="1524"/>
      <c r="G8" s="1524"/>
      <c r="H8" s="1524"/>
      <c r="I8" s="1524"/>
      <c r="J8" s="1524"/>
      <c r="K8" s="1524"/>
      <c r="L8" s="1524"/>
    </row>
    <row r="9" spans="1:12" ht="26.25" x14ac:dyDescent="0.4">
      <c r="A9" s="820" t="s">
        <v>1129</v>
      </c>
      <c r="B9" s="820"/>
      <c r="C9" s="820"/>
      <c r="D9" s="1524"/>
      <c r="E9" s="1524"/>
      <c r="F9" s="1524"/>
      <c r="G9" s="1524"/>
      <c r="H9" s="1524"/>
      <c r="I9" s="1524"/>
      <c r="J9" s="1524"/>
      <c r="K9" s="1524"/>
      <c r="L9" s="1524"/>
    </row>
    <row r="11" spans="1:12" ht="26.25" x14ac:dyDescent="0.4">
      <c r="A11" s="821" t="s">
        <v>633</v>
      </c>
    </row>
    <row r="12" spans="1:12" s="822" customFormat="1" ht="78.75" customHeight="1" x14ac:dyDescent="0.35">
      <c r="A12" s="1523" t="s">
        <v>1146</v>
      </c>
      <c r="B12" s="1523"/>
      <c r="C12" s="1523"/>
      <c r="D12" s="1523"/>
      <c r="E12" s="1523"/>
      <c r="F12" s="1523"/>
      <c r="G12" s="1523"/>
      <c r="H12" s="1523"/>
      <c r="I12" s="1523"/>
      <c r="J12" s="1523"/>
      <c r="K12" s="1523"/>
      <c r="L12" s="1523"/>
    </row>
    <row r="14" spans="1:12" ht="26.25" x14ac:dyDescent="0.4">
      <c r="A14" s="821" t="s">
        <v>632</v>
      </c>
    </row>
    <row r="15" spans="1:12" ht="26.25" x14ac:dyDescent="0.4">
      <c r="A15" s="821" t="s">
        <v>1130</v>
      </c>
    </row>
    <row r="16" spans="1:12" ht="26.25" x14ac:dyDescent="0.35">
      <c r="B16" s="1483" t="s">
        <v>8</v>
      </c>
      <c r="C16" s="1484"/>
      <c r="D16" s="1484"/>
      <c r="E16" s="1484"/>
      <c r="F16" s="1484"/>
      <c r="G16" s="1484"/>
      <c r="H16" s="1484"/>
      <c r="I16" s="1484"/>
      <c r="J16" s="1484"/>
      <c r="K16" s="1531"/>
    </row>
    <row r="17" spans="1:11" ht="26.25" x14ac:dyDescent="0.4">
      <c r="A17" s="821"/>
      <c r="B17" s="1487" t="s">
        <v>9</v>
      </c>
      <c r="C17" s="1488"/>
      <c r="D17" s="1488"/>
      <c r="E17" s="1563"/>
      <c r="F17" s="1392" t="str">
        <f>IF('Dados Cadastrais'!E12="","",'Dados Cadastrais'!E12)</f>
        <v/>
      </c>
      <c r="G17" s="1393"/>
      <c r="H17" s="1393"/>
      <c r="I17" s="1393"/>
      <c r="J17" s="1393"/>
      <c r="K17" s="1470"/>
    </row>
    <row r="18" spans="1:11" ht="26.25" x14ac:dyDescent="0.4">
      <c r="A18" s="821"/>
      <c r="B18" s="1467" t="s">
        <v>10</v>
      </c>
      <c r="C18" s="1468"/>
      <c r="D18" s="1468"/>
      <c r="E18" s="1469"/>
      <c r="F18" s="1453" t="str">
        <f>IF('Dados Cadastrais'!E13="","",'Dados Cadastrais'!E13)</f>
        <v/>
      </c>
      <c r="G18" s="1454"/>
      <c r="H18" s="1454"/>
      <c r="I18" s="1454"/>
      <c r="J18" s="1454"/>
      <c r="K18" s="1482"/>
    </row>
    <row r="19" spans="1:11" ht="26.25" x14ac:dyDescent="0.4">
      <c r="A19" s="821"/>
      <c r="B19" s="1467" t="s">
        <v>40</v>
      </c>
      <c r="C19" s="1468"/>
      <c r="D19" s="1468"/>
      <c r="E19" s="1469"/>
      <c r="F19" s="1453" t="str">
        <f>IF('Dados Cadastrais'!E14="","",'Dados Cadastrais'!E14)</f>
        <v/>
      </c>
      <c r="G19" s="1454"/>
      <c r="H19" s="1454"/>
      <c r="I19" s="1454"/>
      <c r="J19" s="1454"/>
      <c r="K19" s="1482"/>
    </row>
    <row r="20" spans="1:11" ht="26.25" x14ac:dyDescent="0.4">
      <c r="A20" s="821"/>
      <c r="B20" s="1467" t="s">
        <v>827</v>
      </c>
      <c r="C20" s="1468"/>
      <c r="D20" s="1468"/>
      <c r="E20" s="1469"/>
      <c r="F20" s="1520" t="str">
        <f>IF('Dados Cadastrais'!E15="","",'Dados Cadastrais'!E15)</f>
        <v/>
      </c>
      <c r="G20" s="1521"/>
      <c r="H20" s="1521"/>
      <c r="I20" s="1521"/>
      <c r="J20" s="1521"/>
      <c r="K20" s="1522"/>
    </row>
    <row r="21" spans="1:11" ht="26.25" x14ac:dyDescent="0.4">
      <c r="A21" s="821"/>
      <c r="B21" s="1467" t="s">
        <v>13</v>
      </c>
      <c r="C21" s="1468"/>
      <c r="D21" s="1468"/>
      <c r="E21" s="1469"/>
      <c r="F21" s="1453" t="str">
        <f>IF('Dados Cadastrais'!E16="","",'Dados Cadastrais'!E16)</f>
        <v/>
      </c>
      <c r="G21" s="1454"/>
      <c r="H21" s="1454"/>
      <c r="I21" s="1454"/>
      <c r="J21" s="1454"/>
      <c r="K21" s="1482"/>
    </row>
    <row r="22" spans="1:11" ht="26.25" x14ac:dyDescent="0.4">
      <c r="A22" s="821"/>
      <c r="B22" s="1467" t="s">
        <v>14</v>
      </c>
      <c r="C22" s="1468"/>
      <c r="D22" s="1468"/>
      <c r="E22" s="1469"/>
      <c r="F22" s="1453" t="str">
        <f>IF('Dados Cadastrais'!E17="","",'Dados Cadastrais'!E17)</f>
        <v/>
      </c>
      <c r="G22" s="1454"/>
      <c r="H22" s="1454"/>
      <c r="I22" s="1454"/>
      <c r="J22" s="1454"/>
      <c r="K22" s="1482"/>
    </row>
    <row r="23" spans="1:11" ht="26.25" x14ac:dyDescent="0.4">
      <c r="A23" s="821"/>
      <c r="B23" s="1467" t="s">
        <v>15</v>
      </c>
      <c r="C23" s="1468"/>
      <c r="D23" s="1468"/>
      <c r="E23" s="1469"/>
      <c r="F23" s="1453" t="str">
        <f>IF('Dados Cadastrais'!E18="","",'Dados Cadastrais'!E18)</f>
        <v/>
      </c>
      <c r="G23" s="1454"/>
      <c r="H23" s="1454"/>
      <c r="I23" s="1454"/>
      <c r="J23" s="1454"/>
      <c r="K23" s="1482"/>
    </row>
    <row r="24" spans="1:11" ht="26.25" x14ac:dyDescent="0.4">
      <c r="A24" s="821"/>
      <c r="B24" s="1467" t="s">
        <v>16</v>
      </c>
      <c r="C24" s="1468"/>
      <c r="D24" s="1468"/>
      <c r="E24" s="1469"/>
      <c r="F24" s="1453" t="str">
        <f>IF('Dados Cadastrais'!E19="","",'Dados Cadastrais'!E19)</f>
        <v/>
      </c>
      <c r="G24" s="1454"/>
      <c r="H24" s="1454"/>
      <c r="I24" s="1454"/>
      <c r="J24" s="1454"/>
      <c r="K24" s="1482"/>
    </row>
    <row r="25" spans="1:11" ht="26.25" x14ac:dyDescent="0.4">
      <c r="A25" s="821"/>
      <c r="B25" s="1467" t="s">
        <v>17</v>
      </c>
      <c r="C25" s="1468"/>
      <c r="D25" s="1468"/>
      <c r="E25" s="1469"/>
      <c r="F25" s="1520" t="str">
        <f>IF('Dados Cadastrais'!E20="","",'Dados Cadastrais'!E20)</f>
        <v/>
      </c>
      <c r="G25" s="1521"/>
      <c r="H25" s="1521"/>
      <c r="I25" s="1521"/>
      <c r="J25" s="1521"/>
      <c r="K25" s="1522"/>
    </row>
    <row r="26" spans="1:11" ht="26.25" x14ac:dyDescent="0.4">
      <c r="A26" s="821"/>
      <c r="B26" s="1467" t="s">
        <v>18</v>
      </c>
      <c r="C26" s="1468"/>
      <c r="D26" s="1468"/>
      <c r="E26" s="1469"/>
      <c r="F26" s="1453" t="str">
        <f>IF('Dados Cadastrais'!E21="","",'Dados Cadastrais'!E21)</f>
        <v/>
      </c>
      <c r="G26" s="1454"/>
      <c r="H26" s="1454"/>
      <c r="I26" s="1454"/>
      <c r="J26" s="1454"/>
      <c r="K26" s="1482"/>
    </row>
    <row r="27" spans="1:11" ht="26.25" x14ac:dyDescent="0.4">
      <c r="A27" s="821"/>
      <c r="B27" s="1467" t="s">
        <v>19</v>
      </c>
      <c r="C27" s="1468"/>
      <c r="D27" s="1468"/>
      <c r="E27" s="1469"/>
      <c r="F27" s="1453" t="str">
        <f>IF('Dados Cadastrais'!E22="","",'Dados Cadastrais'!E22)</f>
        <v/>
      </c>
      <c r="G27" s="1454"/>
      <c r="H27" s="1454"/>
      <c r="I27" s="1454"/>
      <c r="J27" s="1454"/>
      <c r="K27" s="1482"/>
    </row>
    <row r="28" spans="1:11" ht="26.25" x14ac:dyDescent="0.4">
      <c r="A28" s="821"/>
      <c r="B28" s="1467" t="s">
        <v>23</v>
      </c>
      <c r="C28" s="1468"/>
      <c r="D28" s="1468"/>
      <c r="E28" s="1469"/>
      <c r="F28" s="1453" t="str">
        <f>IF('Dados Cadastrais'!E23="","",'Dados Cadastrais'!E23)</f>
        <v/>
      </c>
      <c r="G28" s="1454"/>
      <c r="H28" s="1454"/>
      <c r="I28" s="1454"/>
      <c r="J28" s="1454"/>
      <c r="K28" s="1482"/>
    </row>
    <row r="29" spans="1:11" ht="26.25" x14ac:dyDescent="0.4">
      <c r="A29" s="821"/>
      <c r="B29" s="1467" t="s">
        <v>24</v>
      </c>
      <c r="C29" s="1468"/>
      <c r="D29" s="1468"/>
      <c r="E29" s="1469"/>
      <c r="F29" s="1453" t="str">
        <f>IF('Dados Cadastrais'!E24="","",'Dados Cadastrais'!E24)</f>
        <v/>
      </c>
      <c r="G29" s="1454"/>
      <c r="H29" s="1454"/>
      <c r="I29" s="1454"/>
      <c r="J29" s="1454"/>
      <c r="K29" s="1482"/>
    </row>
    <row r="30" spans="1:11" ht="26.25" x14ac:dyDescent="0.4">
      <c r="A30" s="821"/>
      <c r="B30" s="1467" t="s">
        <v>25</v>
      </c>
      <c r="C30" s="1468"/>
      <c r="D30" s="1468"/>
      <c r="E30" s="1469"/>
      <c r="F30" s="1520" t="str">
        <f>IF('Dados Cadastrais'!E25="","",'Dados Cadastrais'!E25)</f>
        <v/>
      </c>
      <c r="G30" s="1521"/>
      <c r="H30" s="1521"/>
      <c r="I30" s="1521"/>
      <c r="J30" s="1521"/>
      <c r="K30" s="1522"/>
    </row>
    <row r="31" spans="1:11" ht="26.25" x14ac:dyDescent="0.4">
      <c r="A31" s="821"/>
      <c r="B31" s="1467" t="s">
        <v>521</v>
      </c>
      <c r="C31" s="1468"/>
      <c r="D31" s="1468"/>
      <c r="E31" s="1469"/>
      <c r="F31" s="1528" t="str">
        <f>IF('Dados Cadastrais'!E26="","",'Dados Cadastrais'!E26)</f>
        <v/>
      </c>
      <c r="G31" s="1529"/>
      <c r="H31" s="1529"/>
      <c r="I31" s="1529"/>
      <c r="J31" s="1529"/>
      <c r="K31" s="1530"/>
    </row>
    <row r="32" spans="1:11" ht="26.25" x14ac:dyDescent="0.4">
      <c r="A32" s="821"/>
      <c r="B32" s="1467" t="s">
        <v>27</v>
      </c>
      <c r="C32" s="1468"/>
      <c r="D32" s="1468"/>
      <c r="E32" s="1469"/>
      <c r="F32" s="1453" t="str">
        <f>IF('Dados Cadastrais'!E27="","",'Dados Cadastrais'!E27)</f>
        <v/>
      </c>
      <c r="G32" s="1454"/>
      <c r="H32" s="1454"/>
      <c r="I32" s="1454"/>
      <c r="J32" s="1454"/>
      <c r="K32" s="1482"/>
    </row>
    <row r="33" spans="1:11" ht="26.25" x14ac:dyDescent="0.4">
      <c r="A33" s="821"/>
      <c r="B33" s="1467" t="s">
        <v>28</v>
      </c>
      <c r="C33" s="1468"/>
      <c r="D33" s="1468"/>
      <c r="E33" s="1469"/>
      <c r="F33" s="1453" t="str">
        <f>IF('Dados Cadastrais'!E28="","",'Dados Cadastrais'!E28)</f>
        <v/>
      </c>
      <c r="G33" s="1454"/>
      <c r="H33" s="1454"/>
      <c r="I33" s="1454"/>
      <c r="J33" s="1454"/>
      <c r="K33" s="1482"/>
    </row>
    <row r="34" spans="1:11" ht="26.25" x14ac:dyDescent="0.4">
      <c r="A34" s="821"/>
      <c r="B34" s="1467" t="s">
        <v>29</v>
      </c>
      <c r="C34" s="1468"/>
      <c r="D34" s="1468"/>
      <c r="E34" s="1469"/>
      <c r="F34" s="1453" t="str">
        <f>IF('Dados Cadastrais'!E29="","",'Dados Cadastrais'!E29)</f>
        <v/>
      </c>
      <c r="G34" s="1454"/>
      <c r="H34" s="1454"/>
      <c r="I34" s="1454"/>
      <c r="J34" s="1454"/>
      <c r="K34" s="1482"/>
    </row>
    <row r="35" spans="1:11" ht="26.25" x14ac:dyDescent="0.4">
      <c r="A35" s="821"/>
      <c r="B35" s="1480" t="s">
        <v>30</v>
      </c>
      <c r="C35" s="1481"/>
      <c r="D35" s="1481"/>
      <c r="E35" s="1481"/>
      <c r="F35" s="1394" t="str">
        <f>IF('Dados Cadastrais'!E30="","",'Dados Cadastrais'!E30)</f>
        <v/>
      </c>
      <c r="G35" s="1395"/>
      <c r="H35" s="1395"/>
      <c r="I35" s="1395"/>
      <c r="J35" s="1395"/>
      <c r="K35" s="1489"/>
    </row>
    <row r="36" spans="1:11" ht="26.25" x14ac:dyDescent="0.4">
      <c r="A36" s="821"/>
      <c r="B36" s="1483" t="s">
        <v>693</v>
      </c>
      <c r="C36" s="1484"/>
      <c r="D36" s="1484"/>
      <c r="E36" s="1484"/>
      <c r="F36" s="1485"/>
      <c r="G36" s="1485"/>
      <c r="H36" s="1485"/>
      <c r="I36" s="1485"/>
      <c r="J36" s="1485"/>
      <c r="K36" s="1486"/>
    </row>
    <row r="37" spans="1:11" ht="26.25" x14ac:dyDescent="0.4">
      <c r="A37" s="821"/>
      <c r="B37" s="1487" t="s">
        <v>10</v>
      </c>
      <c r="C37" s="1488"/>
      <c r="D37" s="1488"/>
      <c r="E37" s="1488"/>
      <c r="F37" s="1392" t="str">
        <f>IF('Dados Cadastrais'!E32="","",'Dados Cadastrais'!E32)</f>
        <v/>
      </c>
      <c r="G37" s="1393"/>
      <c r="H37" s="1393"/>
      <c r="I37" s="1393"/>
      <c r="J37" s="1393"/>
      <c r="K37" s="1470"/>
    </row>
    <row r="38" spans="1:11" ht="26.25" x14ac:dyDescent="0.4">
      <c r="A38" s="821"/>
      <c r="B38" s="1467" t="s">
        <v>11</v>
      </c>
      <c r="C38" s="1468"/>
      <c r="D38" s="1468"/>
      <c r="E38" s="1469"/>
      <c r="F38" s="1453" t="str">
        <f>IF('Dados Cadastrais'!E33="","",'Dados Cadastrais'!E33)</f>
        <v/>
      </c>
      <c r="G38" s="1454"/>
      <c r="H38" s="1454"/>
      <c r="I38" s="1454"/>
      <c r="J38" s="1454"/>
      <c r="K38" s="1482"/>
    </row>
    <row r="39" spans="1:11" ht="26.25" x14ac:dyDescent="0.4">
      <c r="A39" s="821"/>
      <c r="B39" s="1467" t="s">
        <v>12</v>
      </c>
      <c r="C39" s="1468"/>
      <c r="D39" s="1468"/>
      <c r="E39" s="1469"/>
      <c r="F39" s="1520" t="str">
        <f>IF('Dados Cadastrais'!E34="","",'Dados Cadastrais'!E34)</f>
        <v/>
      </c>
      <c r="G39" s="1521"/>
      <c r="H39" s="1521"/>
      <c r="I39" s="1521"/>
      <c r="J39" s="1521"/>
      <c r="K39" s="1522"/>
    </row>
    <row r="40" spans="1:11" ht="26.25" x14ac:dyDescent="0.4">
      <c r="A40" s="821"/>
      <c r="B40" s="1467" t="s">
        <v>15</v>
      </c>
      <c r="C40" s="1468"/>
      <c r="D40" s="1468"/>
      <c r="E40" s="1469"/>
      <c r="F40" s="1453" t="str">
        <f>IF('Dados Cadastrais'!E35="","",'Dados Cadastrais'!E35)</f>
        <v/>
      </c>
      <c r="G40" s="1454"/>
      <c r="H40" s="1454"/>
      <c r="I40" s="1454"/>
      <c r="J40" s="1454"/>
      <c r="K40" s="1482"/>
    </row>
    <row r="41" spans="1:11" ht="26.25" x14ac:dyDescent="0.4">
      <c r="A41" s="821"/>
      <c r="B41" s="1467" t="s">
        <v>16</v>
      </c>
      <c r="C41" s="1468"/>
      <c r="D41" s="1468"/>
      <c r="E41" s="1469"/>
      <c r="F41" s="1453" t="str">
        <f>IF('Dados Cadastrais'!E36="","",'Dados Cadastrais'!E36)</f>
        <v/>
      </c>
      <c r="G41" s="1454"/>
      <c r="H41" s="1454"/>
      <c r="I41" s="1454"/>
      <c r="J41" s="1454"/>
      <c r="K41" s="1482"/>
    </row>
    <row r="42" spans="1:11" ht="26.25" x14ac:dyDescent="0.4">
      <c r="A42" s="821"/>
      <c r="B42" s="1467" t="s">
        <v>17</v>
      </c>
      <c r="C42" s="1468"/>
      <c r="D42" s="1468"/>
      <c r="E42" s="1469"/>
      <c r="F42" s="1520" t="str">
        <f>IF('Dados Cadastrais'!E37="","",'Dados Cadastrais'!E37)</f>
        <v/>
      </c>
      <c r="G42" s="1521"/>
      <c r="H42" s="1521"/>
      <c r="I42" s="1521"/>
      <c r="J42" s="1521"/>
      <c r="K42" s="1522"/>
    </row>
    <row r="43" spans="1:11" ht="26.25" x14ac:dyDescent="0.4">
      <c r="A43" s="821"/>
      <c r="B43" s="1467" t="s">
        <v>18</v>
      </c>
      <c r="C43" s="1468"/>
      <c r="D43" s="1468"/>
      <c r="E43" s="1469"/>
      <c r="F43" s="1453" t="str">
        <f>IF('Dados Cadastrais'!E38="","",'Dados Cadastrais'!E38)</f>
        <v/>
      </c>
      <c r="G43" s="1454"/>
      <c r="H43" s="1454"/>
      <c r="I43" s="1454"/>
      <c r="J43" s="1454"/>
      <c r="K43" s="1482"/>
    </row>
    <row r="44" spans="1:11" ht="26.25" x14ac:dyDescent="0.4">
      <c r="A44" s="821"/>
      <c r="B44" s="1467" t="s">
        <v>20</v>
      </c>
      <c r="C44" s="1468"/>
      <c r="D44" s="1468"/>
      <c r="E44" s="1469"/>
      <c r="F44" s="1453" t="str">
        <f>IF('Dados Cadastrais'!E39="","",'Dados Cadastrais'!E39)</f>
        <v/>
      </c>
      <c r="G44" s="1454"/>
      <c r="H44" s="1454"/>
      <c r="I44" s="1454"/>
      <c r="J44" s="1454"/>
      <c r="K44" s="1482"/>
    </row>
    <row r="45" spans="1:11" ht="26.25" x14ac:dyDescent="0.4">
      <c r="A45" s="821"/>
      <c r="B45" s="1467" t="s">
        <v>21</v>
      </c>
      <c r="C45" s="1468"/>
      <c r="D45" s="1468"/>
      <c r="E45" s="1469"/>
      <c r="F45" s="1453" t="str">
        <f>IF('Dados Cadastrais'!E40="","",'Dados Cadastrais'!E40)</f>
        <v/>
      </c>
      <c r="G45" s="1454"/>
      <c r="H45" s="1454"/>
      <c r="I45" s="1454"/>
      <c r="J45" s="1454"/>
      <c r="K45" s="1482"/>
    </row>
    <row r="46" spans="1:11" ht="26.25" x14ac:dyDescent="0.4">
      <c r="A46" s="821"/>
      <c r="B46" s="1467" t="s">
        <v>22</v>
      </c>
      <c r="C46" s="1468"/>
      <c r="D46" s="1468"/>
      <c r="E46" s="1469"/>
      <c r="F46" s="1453" t="str">
        <f>IF('Dados Cadastrais'!E41="","",'Dados Cadastrais'!E41)</f>
        <v/>
      </c>
      <c r="G46" s="1454"/>
      <c r="H46" s="1454"/>
      <c r="I46" s="1454"/>
      <c r="J46" s="1454"/>
      <c r="K46" s="1482"/>
    </row>
    <row r="47" spans="1:11" ht="26.25" x14ac:dyDescent="0.4">
      <c r="A47" s="821"/>
      <c r="B47" s="1467" t="s">
        <v>23</v>
      </c>
      <c r="C47" s="1468"/>
      <c r="D47" s="1468"/>
      <c r="E47" s="1469"/>
      <c r="F47" s="1453" t="str">
        <f>IF('Dados Cadastrais'!E42="","",'Dados Cadastrais'!E42)</f>
        <v/>
      </c>
      <c r="G47" s="1454"/>
      <c r="H47" s="1454"/>
      <c r="I47" s="1454"/>
      <c r="J47" s="1454"/>
      <c r="K47" s="1482"/>
    </row>
    <row r="48" spans="1:11" ht="26.25" x14ac:dyDescent="0.4">
      <c r="A48" s="821"/>
      <c r="B48" s="1480" t="s">
        <v>24</v>
      </c>
      <c r="C48" s="1481"/>
      <c r="D48" s="1481"/>
      <c r="E48" s="1481"/>
      <c r="F48" s="1394" t="str">
        <f>IF('Dados Cadastrais'!E43="","",'Dados Cadastrais'!E43)</f>
        <v/>
      </c>
      <c r="G48" s="1395"/>
      <c r="H48" s="1395"/>
      <c r="I48" s="1395"/>
      <c r="J48" s="1395"/>
      <c r="K48" s="1489"/>
    </row>
    <row r="49" spans="1:11" ht="26.25" x14ac:dyDescent="0.4">
      <c r="A49" s="821"/>
      <c r="B49" s="1483" t="s">
        <v>31</v>
      </c>
      <c r="C49" s="1484"/>
      <c r="D49" s="1484"/>
      <c r="E49" s="1484"/>
      <c r="F49" s="1485"/>
      <c r="G49" s="1485"/>
      <c r="H49" s="1485"/>
      <c r="I49" s="1485"/>
      <c r="J49" s="1485"/>
      <c r="K49" s="1486"/>
    </row>
    <row r="50" spans="1:11" ht="26.25" x14ac:dyDescent="0.4">
      <c r="A50" s="821"/>
      <c r="B50" s="1487" t="s">
        <v>32</v>
      </c>
      <c r="C50" s="1488"/>
      <c r="D50" s="1488"/>
      <c r="E50" s="1488"/>
      <c r="F50" s="1392" t="str">
        <f>IF('Dados Cadastrais'!E45="","",'Dados Cadastrais'!E45)</f>
        <v/>
      </c>
      <c r="G50" s="1393"/>
      <c r="H50" s="1393"/>
      <c r="I50" s="1393"/>
      <c r="J50" s="1393"/>
      <c r="K50" s="1470"/>
    </row>
    <row r="51" spans="1:11" ht="26.25" x14ac:dyDescent="0.4">
      <c r="A51" s="821"/>
      <c r="B51" s="1467" t="s">
        <v>33</v>
      </c>
      <c r="C51" s="1468"/>
      <c r="D51" s="1468"/>
      <c r="E51" s="1469"/>
      <c r="F51" s="1453" t="str">
        <f>IF('Dados Cadastrais'!E46="","",'Dados Cadastrais'!E46)</f>
        <v/>
      </c>
      <c r="G51" s="1454"/>
      <c r="H51" s="1454"/>
      <c r="I51" s="1454"/>
      <c r="J51" s="1454"/>
      <c r="K51" s="1482"/>
    </row>
    <row r="52" spans="1:11" ht="26.25" x14ac:dyDescent="0.4">
      <c r="A52" s="821"/>
      <c r="B52" s="1467" t="s">
        <v>34</v>
      </c>
      <c r="C52" s="1468"/>
      <c r="D52" s="1468"/>
      <c r="E52" s="1469"/>
      <c r="F52" s="1453" t="str">
        <f>IF('Dados Cadastrais'!E47="","",'Dados Cadastrais'!E47)</f>
        <v/>
      </c>
      <c r="G52" s="1454"/>
      <c r="H52" s="1454"/>
      <c r="I52" s="1454"/>
      <c r="J52" s="1454"/>
      <c r="K52" s="1482"/>
    </row>
    <row r="53" spans="1:11" ht="26.25" x14ac:dyDescent="0.4">
      <c r="A53" s="821"/>
      <c r="B53" s="1467" t="s">
        <v>35</v>
      </c>
      <c r="C53" s="1468"/>
      <c r="D53" s="1468"/>
      <c r="E53" s="1469"/>
      <c r="F53" s="1453" t="str">
        <f>IF('Dados Cadastrais'!E48="","",'Dados Cadastrais'!E48)</f>
        <v/>
      </c>
      <c r="G53" s="1454"/>
      <c r="H53" s="1454"/>
      <c r="I53" s="1454"/>
      <c r="J53" s="1454"/>
      <c r="K53" s="1482"/>
    </row>
    <row r="54" spans="1:11" ht="26.25" x14ac:dyDescent="0.4">
      <c r="A54" s="821"/>
      <c r="B54" s="1467" t="s">
        <v>36</v>
      </c>
      <c r="C54" s="1468"/>
      <c r="D54" s="1468"/>
      <c r="E54" s="1469"/>
      <c r="F54" s="1453" t="str">
        <f>IF('Dados Cadastrais'!E49="","",'Dados Cadastrais'!E49)</f>
        <v/>
      </c>
      <c r="G54" s="1454"/>
      <c r="H54" s="1454"/>
      <c r="I54" s="1454"/>
      <c r="J54" s="1454"/>
      <c r="K54" s="1482"/>
    </row>
    <row r="55" spans="1:11" ht="26.25" x14ac:dyDescent="0.4">
      <c r="A55" s="821"/>
      <c r="B55" s="1467" t="s">
        <v>37</v>
      </c>
      <c r="C55" s="1468"/>
      <c r="D55" s="1468"/>
      <c r="E55" s="1469"/>
      <c r="F55" s="1453" t="str">
        <f>IF('Dados Cadastrais'!E50="","",'Dados Cadastrais'!E50)</f>
        <v/>
      </c>
      <c r="G55" s="1454"/>
      <c r="H55" s="1454"/>
      <c r="I55" s="1454"/>
      <c r="J55" s="1454"/>
      <c r="K55" s="1482"/>
    </row>
    <row r="56" spans="1:11" ht="26.25" x14ac:dyDescent="0.4">
      <c r="A56" s="821"/>
      <c r="B56" s="1467" t="s">
        <v>38</v>
      </c>
      <c r="C56" s="1468"/>
      <c r="D56" s="1468"/>
      <c r="E56" s="1469"/>
      <c r="F56" s="1453" t="str">
        <f>IF('Dados Cadastrais'!E51="","",'Dados Cadastrais'!E51)</f>
        <v/>
      </c>
      <c r="G56" s="1454"/>
      <c r="H56" s="1454"/>
      <c r="I56" s="1454"/>
      <c r="J56" s="1454"/>
      <c r="K56" s="1482"/>
    </row>
    <row r="57" spans="1:11" ht="26.25" x14ac:dyDescent="0.4">
      <c r="A57" s="821"/>
      <c r="B57" s="1480" t="s">
        <v>7</v>
      </c>
      <c r="C57" s="1481"/>
      <c r="D57" s="1481"/>
      <c r="E57" s="1481"/>
      <c r="F57" s="1394" t="str">
        <f>IF('Dados Cadastrais'!E52="","",'Dados Cadastrais'!E52)</f>
        <v/>
      </c>
      <c r="G57" s="1395"/>
      <c r="H57" s="1395"/>
      <c r="I57" s="1395"/>
      <c r="J57" s="1395"/>
      <c r="K57" s="1489"/>
    </row>
    <row r="58" spans="1:11" ht="26.25" x14ac:dyDescent="0.4">
      <c r="A58" s="821"/>
      <c r="B58" s="1483" t="s">
        <v>629</v>
      </c>
      <c r="C58" s="1484"/>
      <c r="D58" s="1484"/>
      <c r="E58" s="1484"/>
      <c r="F58" s="1484"/>
      <c r="G58" s="1484"/>
      <c r="H58" s="1484"/>
      <c r="I58" s="1484"/>
      <c r="J58" s="1484"/>
      <c r="K58" s="1531"/>
    </row>
    <row r="59" spans="1:11" ht="26.25" x14ac:dyDescent="0.4">
      <c r="A59" s="821"/>
      <c r="B59" s="1506" t="s">
        <v>39</v>
      </c>
      <c r="C59" s="1508"/>
      <c r="D59" s="1508"/>
      <c r="E59" s="1508"/>
      <c r="F59" s="1392" t="str">
        <f>IF('Dados Cadastrais'!E54="","",'Dados Cadastrais'!E54)</f>
        <v/>
      </c>
      <c r="G59" s="1393"/>
      <c r="H59" s="1393"/>
      <c r="I59" s="1393"/>
      <c r="J59" s="1393"/>
      <c r="K59" s="1470"/>
    </row>
    <row r="60" spans="1:11" ht="26.25" x14ac:dyDescent="0.4">
      <c r="A60" s="821"/>
      <c r="B60" s="1506" t="s">
        <v>40</v>
      </c>
      <c r="C60" s="1507"/>
      <c r="D60" s="1507"/>
      <c r="E60" s="1508"/>
      <c r="F60" s="1453" t="str">
        <f>IF('Dados Cadastrais'!E55="","",'Dados Cadastrais'!E55)</f>
        <v/>
      </c>
      <c r="G60" s="1454"/>
      <c r="H60" s="1454"/>
      <c r="I60" s="1454"/>
      <c r="J60" s="1454"/>
      <c r="K60" s="1482"/>
    </row>
    <row r="61" spans="1:11" ht="26.25" x14ac:dyDescent="0.4">
      <c r="A61" s="821"/>
      <c r="B61" s="1506" t="s">
        <v>41</v>
      </c>
      <c r="C61" s="1507"/>
      <c r="D61" s="1507"/>
      <c r="E61" s="1508"/>
      <c r="F61" s="1453" t="str">
        <f>IF('Dados Cadastrais'!E56="","",'Dados Cadastrais'!E56)</f>
        <v/>
      </c>
      <c r="G61" s="1454"/>
      <c r="H61" s="1454"/>
      <c r="I61" s="1454"/>
      <c r="J61" s="1454"/>
      <c r="K61" s="1482"/>
    </row>
    <row r="62" spans="1:11" ht="26.25" x14ac:dyDescent="0.4">
      <c r="A62" s="821"/>
      <c r="B62" s="1506" t="s">
        <v>30</v>
      </c>
      <c r="C62" s="1507"/>
      <c r="D62" s="1507"/>
      <c r="E62" s="1508"/>
      <c r="F62" s="1453" t="str">
        <f>IF('Dados Cadastrais'!E57="","",'Dados Cadastrais'!E57)</f>
        <v/>
      </c>
      <c r="G62" s="1454"/>
      <c r="H62" s="1454"/>
      <c r="I62" s="1454"/>
      <c r="J62" s="1454"/>
      <c r="K62" s="1482"/>
    </row>
    <row r="63" spans="1:11" ht="26.25" x14ac:dyDescent="0.4">
      <c r="A63" s="821"/>
      <c r="B63" s="1506" t="s">
        <v>29</v>
      </c>
      <c r="C63" s="1507"/>
      <c r="D63" s="1507"/>
      <c r="E63" s="1508"/>
      <c r="F63" s="1453" t="str">
        <f>IF('Dados Cadastrais'!E58="","",'Dados Cadastrais'!E58)</f>
        <v/>
      </c>
      <c r="G63" s="1454"/>
      <c r="H63" s="1454"/>
      <c r="I63" s="1454"/>
      <c r="J63" s="1454"/>
      <c r="K63" s="1482"/>
    </row>
    <row r="64" spans="1:11" ht="26.25" x14ac:dyDescent="0.4">
      <c r="A64" s="821"/>
      <c r="B64" s="1506" t="s">
        <v>7</v>
      </c>
      <c r="C64" s="1507"/>
      <c r="D64" s="1507"/>
      <c r="E64" s="1508"/>
      <c r="F64" s="1453" t="str">
        <f>IF('Dados Cadastrais'!E59="","",'Dados Cadastrais'!E59)</f>
        <v/>
      </c>
      <c r="G64" s="1454"/>
      <c r="H64" s="1454"/>
      <c r="I64" s="1454"/>
      <c r="J64" s="1454"/>
      <c r="K64" s="1482"/>
    </row>
    <row r="65" spans="1:11" ht="26.25" x14ac:dyDescent="0.4">
      <c r="A65" s="821"/>
      <c r="B65" s="1506" t="s">
        <v>42</v>
      </c>
      <c r="C65" s="1507"/>
      <c r="D65" s="1507"/>
      <c r="E65" s="1508"/>
      <c r="F65" s="1453" t="str">
        <f>IF('Dados Cadastrais'!E60="","",'Dados Cadastrais'!E60)</f>
        <v/>
      </c>
      <c r="G65" s="1454"/>
      <c r="H65" s="1454"/>
      <c r="I65" s="1454"/>
      <c r="J65" s="1454"/>
      <c r="K65" s="1482"/>
    </row>
    <row r="66" spans="1:11" ht="26.25" x14ac:dyDescent="0.4">
      <c r="A66" s="821"/>
      <c r="B66" s="1506" t="s">
        <v>43</v>
      </c>
      <c r="C66" s="1507"/>
      <c r="D66" s="1507"/>
      <c r="E66" s="1508"/>
      <c r="F66" s="1453" t="str">
        <f>IF('Dados Cadastrais'!E61="","",'Dados Cadastrais'!E61)</f>
        <v/>
      </c>
      <c r="G66" s="1454"/>
      <c r="H66" s="1454"/>
      <c r="I66" s="1454"/>
      <c r="J66" s="1454"/>
      <c r="K66" s="1482"/>
    </row>
    <row r="67" spans="1:11" ht="26.25" x14ac:dyDescent="0.4">
      <c r="A67" s="821"/>
      <c r="B67" s="1506" t="s">
        <v>36</v>
      </c>
      <c r="C67" s="1507"/>
      <c r="D67" s="1507"/>
      <c r="E67" s="1508"/>
      <c r="F67" s="1453" t="str">
        <f>IF('Dados Cadastrais'!E62="","",'Dados Cadastrais'!E62)</f>
        <v/>
      </c>
      <c r="G67" s="1454"/>
      <c r="H67" s="1454"/>
      <c r="I67" s="1454"/>
      <c r="J67" s="1454"/>
      <c r="K67" s="1482"/>
    </row>
    <row r="68" spans="1:11" ht="26.25" x14ac:dyDescent="0.4">
      <c r="A68" s="821"/>
      <c r="B68" s="1506" t="s">
        <v>35</v>
      </c>
      <c r="C68" s="1507"/>
      <c r="D68" s="1507"/>
      <c r="E68" s="1508"/>
      <c r="F68" s="1453" t="str">
        <f>IF('Dados Cadastrais'!E63="","",'Dados Cadastrais'!E63)</f>
        <v/>
      </c>
      <c r="G68" s="1454"/>
      <c r="H68" s="1454"/>
      <c r="I68" s="1454"/>
      <c r="J68" s="1454"/>
      <c r="K68" s="1482"/>
    </row>
    <row r="69" spans="1:11" ht="26.25" x14ac:dyDescent="0.4">
      <c r="A69" s="821"/>
      <c r="B69" s="1506" t="s">
        <v>38</v>
      </c>
      <c r="C69" s="1507"/>
      <c r="D69" s="1507"/>
      <c r="E69" s="1508"/>
      <c r="F69" s="1453" t="str">
        <f>IF('Dados Cadastrais'!E64="","",'Dados Cadastrais'!E64)</f>
        <v/>
      </c>
      <c r="G69" s="1454"/>
      <c r="H69" s="1454"/>
      <c r="I69" s="1454"/>
      <c r="J69" s="1454"/>
      <c r="K69" s="1482"/>
    </row>
    <row r="70" spans="1:11" ht="26.25" x14ac:dyDescent="0.4">
      <c r="A70" s="821"/>
      <c r="B70" s="1509" t="s">
        <v>44</v>
      </c>
      <c r="C70" s="1510"/>
      <c r="D70" s="1510"/>
      <c r="E70" s="1510"/>
      <c r="F70" s="1394" t="str">
        <f>IF('Dados Cadastrais'!E65="","",'Dados Cadastrais'!E65)</f>
        <v/>
      </c>
      <c r="G70" s="1395"/>
      <c r="H70" s="1395"/>
      <c r="I70" s="1395"/>
      <c r="J70" s="1395"/>
      <c r="K70" s="1489"/>
    </row>
    <row r="71" spans="1:11" ht="26.25" x14ac:dyDescent="0.4">
      <c r="A71" s="821"/>
    </row>
    <row r="72" spans="1:11" ht="26.25" x14ac:dyDescent="0.4">
      <c r="A72" s="821" t="s">
        <v>1131</v>
      </c>
    </row>
    <row r="73" spans="1:11" x14ac:dyDescent="0.35">
      <c r="A73" s="818" t="s">
        <v>1149</v>
      </c>
    </row>
    <row r="74" spans="1:11" x14ac:dyDescent="0.35">
      <c r="B74" s="1392" t="s">
        <v>1150</v>
      </c>
      <c r="C74" s="1393"/>
      <c r="D74" s="1393"/>
      <c r="E74" s="1393"/>
      <c r="F74" s="1393"/>
      <c r="G74" s="1393"/>
      <c r="H74" s="1470"/>
      <c r="I74" s="1396"/>
      <c r="J74" s="1397"/>
    </row>
    <row r="75" spans="1:11" x14ac:dyDescent="0.35">
      <c r="B75" s="1394" t="s">
        <v>1151</v>
      </c>
      <c r="C75" s="1395"/>
      <c r="D75" s="1395"/>
      <c r="E75" s="1395"/>
      <c r="F75" s="1395"/>
      <c r="G75" s="1395"/>
      <c r="H75" s="1489"/>
      <c r="I75" s="1398"/>
      <c r="J75" s="1399"/>
    </row>
    <row r="76" spans="1:11" x14ac:dyDescent="0.35">
      <c r="E76" s="823"/>
      <c r="F76" s="823"/>
      <c r="G76" s="824"/>
      <c r="H76" s="824"/>
    </row>
    <row r="77" spans="1:11" ht="26.25" x14ac:dyDescent="0.4">
      <c r="A77" s="821" t="s">
        <v>1152</v>
      </c>
    </row>
    <row r="78" spans="1:11" x14ac:dyDescent="0.35">
      <c r="A78" s="818" t="s">
        <v>1164</v>
      </c>
    </row>
    <row r="79" spans="1:11" x14ac:dyDescent="0.35">
      <c r="B79" s="1392" t="s">
        <v>1158</v>
      </c>
      <c r="C79" s="1393"/>
      <c r="D79" s="1393"/>
      <c r="E79" s="1393"/>
      <c r="F79" s="1393"/>
      <c r="G79" s="1393"/>
      <c r="H79" s="1470"/>
      <c r="I79" s="1396"/>
      <c r="J79" s="1397"/>
    </row>
    <row r="80" spans="1:11" x14ac:dyDescent="0.35">
      <c r="B80" s="1453" t="s">
        <v>1153</v>
      </c>
      <c r="C80" s="1454"/>
      <c r="D80" s="1454"/>
      <c r="E80" s="1454"/>
      <c r="F80" s="1454"/>
      <c r="G80" s="1454"/>
      <c r="H80" s="1482"/>
      <c r="I80" s="1411"/>
      <c r="J80" s="1415"/>
    </row>
    <row r="81" spans="1:12" x14ac:dyDescent="0.35">
      <c r="B81" s="1453" t="s">
        <v>1154</v>
      </c>
      <c r="C81" s="1454"/>
      <c r="D81" s="1454"/>
      <c r="E81" s="1454"/>
      <c r="F81" s="1454"/>
      <c r="G81" s="1454"/>
      <c r="H81" s="1482"/>
      <c r="I81" s="1411"/>
      <c r="J81" s="1415"/>
    </row>
    <row r="82" spans="1:12" x14ac:dyDescent="0.35">
      <c r="B82" s="1453" t="s">
        <v>1155</v>
      </c>
      <c r="C82" s="1454"/>
      <c r="D82" s="1454"/>
      <c r="E82" s="1454"/>
      <c r="F82" s="1454"/>
      <c r="G82" s="1454"/>
      <c r="H82" s="1482"/>
      <c r="I82" s="1411"/>
      <c r="J82" s="1415"/>
    </row>
    <row r="83" spans="1:12" x14ac:dyDescent="0.35">
      <c r="B83" s="1453" t="s">
        <v>1159</v>
      </c>
      <c r="C83" s="1454"/>
      <c r="D83" s="1454"/>
      <c r="E83" s="1454"/>
      <c r="F83" s="1454"/>
      <c r="G83" s="1454"/>
      <c r="H83" s="1482"/>
      <c r="I83" s="1411"/>
      <c r="J83" s="1415"/>
    </row>
    <row r="84" spans="1:12" x14ac:dyDescent="0.35">
      <c r="B84" s="1453" t="s">
        <v>1156</v>
      </c>
      <c r="C84" s="1454"/>
      <c r="D84" s="1454"/>
      <c r="E84" s="1454"/>
      <c r="F84" s="1454"/>
      <c r="G84" s="1454"/>
      <c r="H84" s="1482"/>
      <c r="I84" s="1411"/>
      <c r="J84" s="1415"/>
    </row>
    <row r="85" spans="1:12" x14ac:dyDescent="0.35">
      <c r="B85" s="1453" t="s">
        <v>1157</v>
      </c>
      <c r="C85" s="1454"/>
      <c r="D85" s="1454"/>
      <c r="E85" s="1454"/>
      <c r="F85" s="1454"/>
      <c r="G85" s="1454"/>
      <c r="H85" s="1482"/>
      <c r="I85" s="1411"/>
      <c r="J85" s="1415"/>
    </row>
    <row r="86" spans="1:12" x14ac:dyDescent="0.35">
      <c r="B86" s="1453" t="s">
        <v>1163</v>
      </c>
      <c r="C86" s="1454"/>
      <c r="D86" s="1454"/>
      <c r="E86" s="1454"/>
      <c r="F86" s="1454"/>
      <c r="G86" s="1454"/>
      <c r="H86" s="1482"/>
      <c r="I86" s="1411"/>
      <c r="J86" s="1415"/>
    </row>
    <row r="87" spans="1:12" x14ac:dyDescent="0.35">
      <c r="B87" s="1453" t="s">
        <v>1162</v>
      </c>
      <c r="C87" s="1454"/>
      <c r="D87" s="1454"/>
      <c r="E87" s="1454"/>
      <c r="F87" s="1454"/>
      <c r="G87" s="1454"/>
      <c r="H87" s="1482"/>
      <c r="I87" s="1411"/>
      <c r="J87" s="1415"/>
    </row>
    <row r="88" spans="1:12" x14ac:dyDescent="0.35">
      <c r="B88" s="1453" t="s">
        <v>1161</v>
      </c>
      <c r="C88" s="1454"/>
      <c r="D88" s="1454"/>
      <c r="E88" s="1454"/>
      <c r="F88" s="1454"/>
      <c r="G88" s="1454"/>
      <c r="H88" s="1482"/>
      <c r="I88" s="1411"/>
      <c r="J88" s="1415"/>
    </row>
    <row r="89" spans="1:12" x14ac:dyDescent="0.35">
      <c r="B89" s="1394" t="s">
        <v>1160</v>
      </c>
      <c r="C89" s="1395"/>
      <c r="D89" s="1395"/>
      <c r="E89" s="1395"/>
      <c r="F89" s="1395"/>
      <c r="G89" s="1395"/>
      <c r="H89" s="1489"/>
      <c r="I89" s="1398"/>
      <c r="J89" s="1399"/>
    </row>
    <row r="91" spans="1:12" ht="26.25" x14ac:dyDescent="0.4">
      <c r="A91" s="821" t="s">
        <v>1132</v>
      </c>
      <c r="B91" s="821"/>
    </row>
    <row r="92" spans="1:12" ht="26.25" x14ac:dyDescent="0.4">
      <c r="A92" s="821" t="s">
        <v>1133</v>
      </c>
    </row>
    <row r="93" spans="1:12" ht="15.75" customHeight="1" x14ac:dyDescent="0.35">
      <c r="A93" s="1340"/>
      <c r="B93" s="1340"/>
      <c r="C93" s="1340"/>
      <c r="D93" s="1340"/>
      <c r="E93" s="1340"/>
      <c r="F93" s="1340"/>
      <c r="G93" s="1340"/>
      <c r="H93" s="1340"/>
      <c r="I93" s="1340"/>
      <c r="J93" s="1340"/>
      <c r="K93" s="1340"/>
      <c r="L93" s="1340"/>
    </row>
    <row r="94" spans="1:12" ht="15.75" customHeight="1" x14ac:dyDescent="0.35">
      <c r="A94" s="1340"/>
      <c r="B94" s="1340"/>
      <c r="C94" s="1340"/>
      <c r="D94" s="1340"/>
      <c r="E94" s="1340"/>
      <c r="F94" s="1340"/>
      <c r="G94" s="1340"/>
      <c r="H94" s="1340"/>
      <c r="I94" s="1340"/>
      <c r="J94" s="1340"/>
      <c r="K94" s="1340"/>
      <c r="L94" s="1340"/>
    </row>
    <row r="95" spans="1:12" ht="15.75" customHeight="1" x14ac:dyDescent="0.35">
      <c r="A95" s="1340"/>
      <c r="B95" s="1340"/>
      <c r="C95" s="1340"/>
      <c r="D95" s="1340"/>
      <c r="E95" s="1340"/>
      <c r="F95" s="1340"/>
      <c r="G95" s="1340"/>
      <c r="H95" s="1340"/>
      <c r="I95" s="1340"/>
      <c r="J95" s="1340"/>
      <c r="K95" s="1340"/>
      <c r="L95" s="1340"/>
    </row>
    <row r="96" spans="1:12" ht="15.75" customHeight="1" x14ac:dyDescent="0.35">
      <c r="A96" s="1340"/>
      <c r="B96" s="1340"/>
      <c r="C96" s="1340"/>
      <c r="D96" s="1340"/>
      <c r="E96" s="1340"/>
      <c r="F96" s="1340"/>
      <c r="G96" s="1340"/>
      <c r="H96" s="1340"/>
      <c r="I96" s="1340"/>
      <c r="J96" s="1340"/>
      <c r="K96" s="1340"/>
      <c r="L96" s="1340"/>
    </row>
    <row r="97" spans="1:12" ht="15.75" customHeight="1" x14ac:dyDescent="0.35">
      <c r="A97" s="1340"/>
      <c r="B97" s="1340"/>
      <c r="C97" s="1340"/>
      <c r="D97" s="1340"/>
      <c r="E97" s="1340"/>
      <c r="F97" s="1340"/>
      <c r="G97" s="1340"/>
      <c r="H97" s="1340"/>
      <c r="I97" s="1340"/>
      <c r="J97" s="1340"/>
      <c r="K97" s="1340"/>
      <c r="L97" s="1340"/>
    </row>
    <row r="98" spans="1:12" ht="15.75" customHeight="1" x14ac:dyDescent="0.35">
      <c r="A98" s="1340"/>
      <c r="B98" s="1340"/>
      <c r="C98" s="1340"/>
      <c r="D98" s="1340"/>
      <c r="E98" s="1340"/>
      <c r="F98" s="1340"/>
      <c r="G98" s="1340"/>
      <c r="H98" s="1340"/>
      <c r="I98" s="1340"/>
      <c r="J98" s="1340"/>
      <c r="K98" s="1340"/>
      <c r="L98" s="1340"/>
    </row>
    <row r="99" spans="1:12" ht="15.75" customHeight="1" x14ac:dyDescent="0.35">
      <c r="A99" s="1340"/>
      <c r="B99" s="1340"/>
      <c r="C99" s="1340"/>
      <c r="D99" s="1340"/>
      <c r="E99" s="1340"/>
      <c r="F99" s="1340"/>
      <c r="G99" s="1340"/>
      <c r="H99" s="1340"/>
      <c r="I99" s="1340"/>
      <c r="J99" s="1340"/>
      <c r="K99" s="1340"/>
      <c r="L99" s="1340"/>
    </row>
    <row r="100" spans="1:12" x14ac:dyDescent="0.35">
      <c r="A100" s="1340"/>
      <c r="B100" s="1340"/>
      <c r="C100" s="1340"/>
      <c r="D100" s="1340"/>
      <c r="E100" s="1340"/>
      <c r="F100" s="1340"/>
      <c r="G100" s="1340"/>
      <c r="H100" s="1340"/>
      <c r="I100" s="1340"/>
      <c r="J100" s="1340"/>
      <c r="K100" s="1340"/>
      <c r="L100" s="1340"/>
    </row>
    <row r="102" spans="1:12" ht="26.25" x14ac:dyDescent="0.4">
      <c r="A102" s="821" t="s">
        <v>1134</v>
      </c>
    </row>
    <row r="103" spans="1:12" ht="31.5" customHeight="1" x14ac:dyDescent="0.35">
      <c r="A103" s="1338" t="s">
        <v>1171</v>
      </c>
      <c r="B103" s="1338"/>
      <c r="C103" s="1338"/>
      <c r="D103" s="1338"/>
      <c r="E103" s="1338"/>
      <c r="F103" s="1338"/>
      <c r="G103" s="1338"/>
      <c r="H103" s="1338"/>
      <c r="I103" s="1338"/>
      <c r="J103" s="1338"/>
      <c r="K103" s="1338"/>
      <c r="L103" s="1338"/>
    </row>
    <row r="104" spans="1:12" ht="31.5" customHeight="1" x14ac:dyDescent="0.35">
      <c r="A104" s="1338"/>
      <c r="B104" s="1338"/>
      <c r="C104" s="1338"/>
      <c r="D104" s="1338"/>
      <c r="E104" s="1338"/>
      <c r="F104" s="1338"/>
      <c r="G104" s="1338"/>
      <c r="H104" s="1338"/>
      <c r="I104" s="1338"/>
      <c r="J104" s="1338"/>
      <c r="K104" s="1338"/>
      <c r="L104" s="1338"/>
    </row>
    <row r="105" spans="1:12" ht="31.5" customHeight="1" x14ac:dyDescent="0.35">
      <c r="A105" s="1338"/>
      <c r="B105" s="1338"/>
      <c r="C105" s="1338"/>
      <c r="D105" s="1338"/>
      <c r="E105" s="1338"/>
      <c r="F105" s="1338"/>
      <c r="G105" s="1338"/>
      <c r="H105" s="1338"/>
      <c r="I105" s="1338"/>
      <c r="J105" s="1338"/>
      <c r="K105" s="1338"/>
      <c r="L105" s="1338"/>
    </row>
    <row r="106" spans="1:12" ht="31.5" customHeight="1" x14ac:dyDescent="0.35">
      <c r="A106" s="1338"/>
      <c r="B106" s="1338"/>
      <c r="C106" s="1338"/>
      <c r="D106" s="1338"/>
      <c r="E106" s="1338"/>
      <c r="F106" s="1338"/>
      <c r="G106" s="1338"/>
      <c r="H106" s="1338"/>
      <c r="I106" s="1338"/>
      <c r="J106" s="1338"/>
      <c r="K106" s="1338"/>
      <c r="L106" s="1338"/>
    </row>
    <row r="107" spans="1:12" ht="31.5" customHeight="1" x14ac:dyDescent="0.35">
      <c r="A107" s="1338"/>
      <c r="B107" s="1338"/>
      <c r="C107" s="1338"/>
      <c r="D107" s="1338"/>
      <c r="E107" s="1338"/>
      <c r="F107" s="1338"/>
      <c r="G107" s="1338"/>
      <c r="H107" s="1338"/>
      <c r="I107" s="1338"/>
      <c r="J107" s="1338"/>
      <c r="K107" s="1338"/>
      <c r="L107" s="1338"/>
    </row>
    <row r="108" spans="1:12" ht="15.75" customHeight="1" x14ac:dyDescent="0.35">
      <c r="A108" s="1490" t="str">
        <f>IF(Enquadramento!A4="","",Enquadramento!A4)</f>
        <v>Receita Projetada</v>
      </c>
      <c r="B108" s="1491"/>
      <c r="C108" s="1491"/>
      <c r="D108" s="1491"/>
      <c r="E108" s="1491"/>
      <c r="F108" s="1492"/>
      <c r="G108" s="797" t="s">
        <v>524</v>
      </c>
      <c r="H108" s="1502" t="s">
        <v>525</v>
      </c>
      <c r="I108" s="1503"/>
      <c r="J108" s="1503"/>
      <c r="K108" s="1503"/>
      <c r="L108" s="1504"/>
    </row>
    <row r="109" spans="1:12" ht="15.75" customHeight="1" x14ac:dyDescent="0.35">
      <c r="A109" s="1493"/>
      <c r="B109" s="1494"/>
      <c r="C109" s="1494"/>
      <c r="D109" s="1494"/>
      <c r="E109" s="1494"/>
      <c r="F109" s="1495"/>
      <c r="G109" s="798" t="s">
        <v>1170</v>
      </c>
      <c r="H109" s="798" t="s">
        <v>526</v>
      </c>
      <c r="I109" s="798" t="s">
        <v>370</v>
      </c>
      <c r="J109" s="798" t="s">
        <v>527</v>
      </c>
      <c r="K109" s="798" t="s">
        <v>528</v>
      </c>
      <c r="L109" s="798" t="s">
        <v>529</v>
      </c>
    </row>
    <row r="110" spans="1:12" x14ac:dyDescent="0.35">
      <c r="A110" s="1499" t="str">
        <f>IF(Enquadramento!A6="","",Enquadramento!A6)</f>
        <v>Empreendimento não financiado</v>
      </c>
      <c r="B110" s="1500"/>
      <c r="C110" s="1500"/>
      <c r="D110" s="1500"/>
      <c r="E110" s="1500"/>
      <c r="F110" s="1501"/>
      <c r="G110" s="813" t="str">
        <f>IF(Enquadramento!B6="","",Enquadramento!B6)</f>
        <v/>
      </c>
      <c r="H110" s="799">
        <f>IF(Enquadramento!C6="","",Enquadramento!C6)</f>
        <v>0</v>
      </c>
      <c r="I110" s="813">
        <f>IF(Enquadramento!D6="","",Enquadramento!D6)</f>
        <v>0</v>
      </c>
      <c r="J110" s="799">
        <f>IF(Enquadramento!E6="","",Enquadramento!E6)</f>
        <v>0</v>
      </c>
      <c r="K110" s="813">
        <f>IF(Enquadramento!F6="","",Enquadramento!F6)</f>
        <v>0</v>
      </c>
      <c r="L110" s="799">
        <f>IF(Enquadramento!G6="","",Enquadramento!G6)</f>
        <v>0</v>
      </c>
    </row>
    <row r="111" spans="1:12" x14ac:dyDescent="0.35">
      <c r="A111" s="1496" t="str">
        <f>IF(Enquadramento!A7="","",Enquadramento!A7)</f>
        <v>Empreendimento Financiado</v>
      </c>
      <c r="B111" s="1497"/>
      <c r="C111" s="1497"/>
      <c r="D111" s="1497"/>
      <c r="E111" s="1497"/>
      <c r="F111" s="1498"/>
      <c r="G111" s="812" t="str">
        <f>IF(Enquadramento!B7="","",Enquadramento!B7)</f>
        <v/>
      </c>
      <c r="H111" s="800" t="str">
        <f>IF(Enquadramento!C7="","",Enquadramento!C7)</f>
        <v/>
      </c>
      <c r="I111" s="812" t="str">
        <f>IF(Enquadramento!D7="","",Enquadramento!D7)</f>
        <v/>
      </c>
      <c r="J111" s="800" t="str">
        <f>IF(Enquadramento!E7="","",Enquadramento!E7)</f>
        <v/>
      </c>
      <c r="K111" s="812" t="str">
        <f>IF(Enquadramento!F7="","",Enquadramento!F7)</f>
        <v/>
      </c>
      <c r="L111" s="800" t="str">
        <f>IF(Enquadramento!G7="","",Enquadramento!G7)</f>
        <v/>
      </c>
    </row>
    <row r="112" spans="1:12" x14ac:dyDescent="0.35">
      <c r="A112" s="1562" t="str">
        <f>IF(Enquadramento!A8="","",Enquadramento!A8)</f>
        <v>Sub-total</v>
      </c>
      <c r="B112" s="1562"/>
      <c r="C112" s="1562"/>
      <c r="D112" s="1562"/>
      <c r="E112" s="1562"/>
      <c r="F112" s="1562"/>
      <c r="G112" s="805">
        <f>IF(Enquadramento!B8="","",Enquadramento!B8)</f>
        <v>0</v>
      </c>
      <c r="H112" s="805">
        <f>IF(Enquadramento!C8="","",Enquadramento!C8)</f>
        <v>0</v>
      </c>
      <c r="I112" s="805">
        <f>IF(Enquadramento!D8="","",Enquadramento!D8)</f>
        <v>0</v>
      </c>
      <c r="J112" s="805">
        <f>IF(Enquadramento!E8="","",Enquadramento!E8)</f>
        <v>0</v>
      </c>
      <c r="K112" s="805">
        <f>IF(Enquadramento!F8="","",Enquadramento!F8)</f>
        <v>0</v>
      </c>
      <c r="L112" s="805">
        <f>IF(Enquadramento!G8="","",Enquadramento!G8)</f>
        <v>0</v>
      </c>
    </row>
    <row r="113" spans="1:12" x14ac:dyDescent="0.35">
      <c r="A113" s="1561" t="str">
        <f>IF(Enquadramento!A9="","",Enquadramento!A9)</f>
        <v>Receitas não Agropecuárias</v>
      </c>
      <c r="B113" s="1561"/>
      <c r="C113" s="1561"/>
      <c r="D113" s="1561"/>
      <c r="E113" s="1561"/>
      <c r="F113" s="1561"/>
      <c r="G113" s="1561"/>
      <c r="H113" s="1561"/>
      <c r="I113" s="1561"/>
      <c r="J113" s="1561"/>
      <c r="K113" s="1561"/>
      <c r="L113" s="1561"/>
    </row>
    <row r="114" spans="1:12" x14ac:dyDescent="0.35">
      <c r="A114" s="1568" t="str">
        <f>IF(Enquadramento!A10="","",Enquadramento!A10)</f>
        <v>Receita Projetada</v>
      </c>
      <c r="B114" s="1568"/>
      <c r="C114" s="1568"/>
      <c r="D114" s="1568"/>
      <c r="E114" s="1568"/>
      <c r="F114" s="1568"/>
      <c r="G114" s="806" t="str">
        <f>IF(Enquadramento!B10="","",Enquadramento!B10)</f>
        <v>IRPF</v>
      </c>
      <c r="H114" s="1561" t="str">
        <f>IF(Enquadramento!C10="","",Enquadramento!C10)</f>
        <v>Projetadas</v>
      </c>
      <c r="I114" s="1561"/>
      <c r="J114" s="1561"/>
      <c r="K114" s="1561"/>
      <c r="L114" s="1561"/>
    </row>
    <row r="115" spans="1:12" x14ac:dyDescent="0.35">
      <c r="A115" s="1569"/>
      <c r="B115" s="1569"/>
      <c r="C115" s="1569"/>
      <c r="D115" s="1569"/>
      <c r="E115" s="1569"/>
      <c r="F115" s="1569"/>
      <c r="G115" s="801" t="str">
        <f>IF(Enquadramento!B11="","",Enquadramento!B11)</f>
        <v>Ano 2022</v>
      </c>
      <c r="H115" s="801" t="str">
        <f>IF(Enquadramento!C11="","",Enquadramento!C11)</f>
        <v xml:space="preserve">Ano1 </v>
      </c>
      <c r="I115" s="801" t="str">
        <f>IF(Enquadramento!D11="","",Enquadramento!D11)</f>
        <v>Ano 2</v>
      </c>
      <c r="J115" s="801" t="str">
        <f>IF(Enquadramento!E11="","",Enquadramento!E11)</f>
        <v>Ano3</v>
      </c>
      <c r="K115" s="801" t="str">
        <f>IF(Enquadramento!F11="","",Enquadramento!F11)</f>
        <v>Ano4</v>
      </c>
      <c r="L115" s="801" t="str">
        <f>IF(Enquadramento!G11="","",Enquadramento!G11)</f>
        <v>Ano5</v>
      </c>
    </row>
    <row r="116" spans="1:12" x14ac:dyDescent="0.35">
      <c r="A116" s="1570" t="str">
        <f>IF(Enquadramento!A12="","",Enquadramento!A12)</f>
        <v>Salário de Serviços</v>
      </c>
      <c r="B116" s="1571"/>
      <c r="C116" s="1571"/>
      <c r="D116" s="1571"/>
      <c r="E116" s="1571"/>
      <c r="F116" s="1572"/>
      <c r="G116" s="807" t="str">
        <f>IF(Enquadramento!B12="","",Enquadramento!B12)</f>
        <v/>
      </c>
      <c r="H116" s="811" t="str">
        <f>IF(Enquadramento!C12="","",Enquadramento!C12)</f>
        <v/>
      </c>
      <c r="I116" s="807" t="str">
        <f>IF(Enquadramento!D12="","",Enquadramento!D12)</f>
        <v/>
      </c>
      <c r="J116" s="811" t="str">
        <f>IF(Enquadramento!E12="","",Enquadramento!E12)</f>
        <v/>
      </c>
      <c r="K116" s="807" t="str">
        <f>IF(Enquadramento!F12="","",Enquadramento!F12)</f>
        <v/>
      </c>
      <c r="L116" s="811" t="str">
        <f>IF(Enquadramento!G12="","",Enquadramento!G12)</f>
        <v/>
      </c>
    </row>
    <row r="117" spans="1:12" x14ac:dyDescent="0.35">
      <c r="A117" s="1573" t="str">
        <f>IF(Enquadramento!A13="","",Enquadramento!A13)</f>
        <v>Aposentadorias e pensões</v>
      </c>
      <c r="B117" s="1574"/>
      <c r="C117" s="1574"/>
      <c r="D117" s="1574"/>
      <c r="E117" s="1574"/>
      <c r="F117" s="1575"/>
      <c r="G117" s="808" t="str">
        <f>IF(Enquadramento!B13="","",Enquadramento!B13)</f>
        <v/>
      </c>
      <c r="H117" s="802" t="str">
        <f>IF(Enquadramento!C13="","",Enquadramento!C13)</f>
        <v/>
      </c>
      <c r="I117" s="808" t="str">
        <f>IF(Enquadramento!D13="","",Enquadramento!D13)</f>
        <v/>
      </c>
      <c r="J117" s="802" t="str">
        <f>IF(Enquadramento!E13="","",Enquadramento!E13)</f>
        <v/>
      </c>
      <c r="K117" s="808" t="str">
        <f>IF(Enquadramento!F13="","",Enquadramento!F13)</f>
        <v/>
      </c>
      <c r="L117" s="802" t="str">
        <f>IF(Enquadramento!G13="","",Enquadramento!G13)</f>
        <v/>
      </c>
    </row>
    <row r="118" spans="1:12" x14ac:dyDescent="0.35">
      <c r="A118" s="1576" t="str">
        <f>IF(Enquadramento!A14="","",Enquadramento!A14)</f>
        <v xml:space="preserve">Outras Atividades </v>
      </c>
      <c r="B118" s="1577"/>
      <c r="C118" s="1577"/>
      <c r="D118" s="1577"/>
      <c r="E118" s="1577"/>
      <c r="F118" s="1578"/>
      <c r="G118" s="809" t="str">
        <f>IF(Enquadramento!B14="","",Enquadramento!B14)</f>
        <v/>
      </c>
      <c r="H118" s="803" t="str">
        <f>IF(Enquadramento!C14="","",Enquadramento!C14)</f>
        <v/>
      </c>
      <c r="I118" s="809" t="str">
        <f>IF(Enquadramento!D14="","",Enquadramento!D14)</f>
        <v/>
      </c>
      <c r="J118" s="803" t="str">
        <f>IF(Enquadramento!E14="","",Enquadramento!E14)</f>
        <v/>
      </c>
      <c r="K118" s="809" t="str">
        <f>IF(Enquadramento!F14="","",Enquadramento!F14)</f>
        <v/>
      </c>
      <c r="L118" s="803" t="str">
        <f>IF(Enquadramento!G14="","",Enquadramento!G14)</f>
        <v/>
      </c>
    </row>
    <row r="119" spans="1:12" x14ac:dyDescent="0.35">
      <c r="A119" s="1579" t="str">
        <f>IF(Enquadramento!A15="","",Enquadramento!A15)</f>
        <v>Sub-total</v>
      </c>
      <c r="B119" s="1579"/>
      <c r="C119" s="1579"/>
      <c r="D119" s="1579"/>
      <c r="E119" s="1579"/>
      <c r="F119" s="1579"/>
      <c r="G119" s="810">
        <f>IF(Enquadramento!B15="","",Enquadramento!B15)</f>
        <v>0</v>
      </c>
      <c r="H119" s="810">
        <f>IF(Enquadramento!C15="","",Enquadramento!C15)</f>
        <v>0</v>
      </c>
      <c r="I119" s="810">
        <f>IF(Enquadramento!D15="","",Enquadramento!D15)</f>
        <v>0</v>
      </c>
      <c r="J119" s="810">
        <f>IF(Enquadramento!E15="","",Enquadramento!E15)</f>
        <v>0</v>
      </c>
      <c r="K119" s="810">
        <f>IF(Enquadramento!F15="","",Enquadramento!F15)</f>
        <v>0</v>
      </c>
      <c r="L119" s="810">
        <f>IF(Enquadramento!G15="","",Enquadramento!G15)</f>
        <v>0</v>
      </c>
    </row>
    <row r="120" spans="1:12" x14ac:dyDescent="0.35">
      <c r="A120" s="1561" t="str">
        <f>IF(Enquadramento!A16="","",Enquadramento!A16)</f>
        <v>Dados para Enquadramento em PRONAMP</v>
      </c>
      <c r="B120" s="1561"/>
      <c r="C120" s="1561"/>
      <c r="D120" s="1561"/>
      <c r="E120" s="1561"/>
      <c r="F120" s="1561"/>
      <c r="G120" s="1561"/>
      <c r="H120" s="1561"/>
      <c r="I120" s="1561"/>
      <c r="J120" s="1561"/>
      <c r="K120" s="1561"/>
      <c r="L120" s="1561"/>
    </row>
    <row r="121" spans="1:12" x14ac:dyDescent="0.35">
      <c r="A121" s="1580" t="str">
        <f>IF(Enquadramento!A17="","",Enquadramento!A17)</f>
        <v/>
      </c>
      <c r="B121" s="1580"/>
      <c r="C121" s="1580"/>
      <c r="D121" s="1580"/>
      <c r="E121" s="1580"/>
      <c r="F121" s="1580"/>
      <c r="G121" s="801" t="str">
        <f>IF(Enquadramento!B17="","",Enquadramento!B17)</f>
        <v>Ano 2022</v>
      </c>
      <c r="H121" s="801" t="str">
        <f>IF(Enquadramento!C17="","",Enquadramento!C17)</f>
        <v>Ano 1</v>
      </c>
      <c r="I121" s="801" t="str">
        <f>IF(Enquadramento!D17="","",Enquadramento!D17)</f>
        <v>Ano 2</v>
      </c>
      <c r="J121" s="801" t="str">
        <f>IF(Enquadramento!E17="","",Enquadramento!E17)</f>
        <v>Ano 3</v>
      </c>
      <c r="K121" s="801" t="str">
        <f>IF(Enquadramento!F17="","",Enquadramento!F17)</f>
        <v>Ano 4</v>
      </c>
      <c r="L121" s="801" t="str">
        <f>IF(Enquadramento!G17="","",Enquadramento!G17)</f>
        <v>Ano 5</v>
      </c>
    </row>
    <row r="122" spans="1:12" x14ac:dyDescent="0.35">
      <c r="A122" s="1570" t="str">
        <f>IF(Enquadramento!A18="","",Enquadramento!A18)</f>
        <v xml:space="preserve">Receitas Agropecuárias </v>
      </c>
      <c r="B122" s="1571"/>
      <c r="C122" s="1571"/>
      <c r="D122" s="1571"/>
      <c r="E122" s="1571"/>
      <c r="F122" s="1572"/>
      <c r="G122" s="901">
        <f>IF(Enquadramento!B18="","",Enquadramento!B18)</f>
        <v>0</v>
      </c>
      <c r="H122" s="807">
        <f>IF(Enquadramento!C18="","",Enquadramento!C18)</f>
        <v>0</v>
      </c>
      <c r="I122" s="811">
        <f>IF(Enquadramento!D18="","",Enquadramento!D18)</f>
        <v>0</v>
      </c>
      <c r="J122" s="807">
        <f>IF(Enquadramento!E18="","",Enquadramento!E18)</f>
        <v>0</v>
      </c>
      <c r="K122" s="811">
        <f>IF(Enquadramento!F18="","",Enquadramento!F18)</f>
        <v>0</v>
      </c>
      <c r="L122" s="811">
        <f>IF(Enquadramento!G18="","",Enquadramento!G18)</f>
        <v>0</v>
      </c>
    </row>
    <row r="123" spans="1:12" x14ac:dyDescent="0.35">
      <c r="A123" s="1576" t="str">
        <f>IF(Enquadramento!A19="","",Enquadramento!A19)</f>
        <v>Receitas não Agropecuárias</v>
      </c>
      <c r="B123" s="1577"/>
      <c r="C123" s="1577"/>
      <c r="D123" s="1577"/>
      <c r="E123" s="1577"/>
      <c r="F123" s="1578"/>
      <c r="G123" s="803">
        <f>IF(Enquadramento!B19="","",Enquadramento!B19)</f>
        <v>0</v>
      </c>
      <c r="H123" s="809">
        <f>IF(Enquadramento!C19="","",Enquadramento!C19)</f>
        <v>0</v>
      </c>
      <c r="I123" s="803">
        <f>IF(Enquadramento!D19="","",Enquadramento!D19)</f>
        <v>0</v>
      </c>
      <c r="J123" s="809">
        <f>IF(Enquadramento!E19="","",Enquadramento!E19)</f>
        <v>0</v>
      </c>
      <c r="K123" s="803">
        <f>IF(Enquadramento!F19="","",Enquadramento!F19)</f>
        <v>0</v>
      </c>
      <c r="L123" s="803">
        <f>IF(Enquadramento!G19="","",Enquadramento!G19)</f>
        <v>0</v>
      </c>
    </row>
    <row r="124" spans="1:12" x14ac:dyDescent="0.35">
      <c r="A124" s="1579" t="str">
        <f>IF(Enquadramento!A20="","",Enquadramento!A20)</f>
        <v>Renda Bruta Anual (RBA)</v>
      </c>
      <c r="B124" s="1579"/>
      <c r="C124" s="1579"/>
      <c r="D124" s="1579"/>
      <c r="E124" s="1579"/>
      <c r="F124" s="1579"/>
      <c r="G124" s="810">
        <f>IF(Enquadramento!B20="","",Enquadramento!B20)</f>
        <v>0</v>
      </c>
      <c r="H124" s="810">
        <f>IF(Enquadramento!C20="","",Enquadramento!C20)</f>
        <v>0</v>
      </c>
      <c r="I124" s="810">
        <f>IF(Enquadramento!D20="","",Enquadramento!D20)</f>
        <v>0</v>
      </c>
      <c r="J124" s="810">
        <f>IF(Enquadramento!E20="","",Enquadramento!E20)</f>
        <v>0</v>
      </c>
      <c r="K124" s="810">
        <f>IF(Enquadramento!F20="","",Enquadramento!F20)</f>
        <v>0</v>
      </c>
      <c r="L124" s="810">
        <f>IF(Enquadramento!G20="","",Enquadramento!G20)</f>
        <v>0</v>
      </c>
    </row>
    <row r="125" spans="1:12" x14ac:dyDescent="0.35">
      <c r="A125" s="1552" t="str">
        <f>IF(Enquadramento!A21="","",Enquadramento!A21)</f>
        <v>% da Agropecuária (1/3)</v>
      </c>
      <c r="B125" s="1552"/>
      <c r="C125" s="1552"/>
      <c r="D125" s="1552"/>
      <c r="E125" s="1552"/>
      <c r="F125" s="1552"/>
      <c r="G125" s="804">
        <f>IF(Enquadramento!B21="","",Enquadramento!B21)</f>
        <v>0</v>
      </c>
      <c r="H125" s="804">
        <f>IF(Enquadramento!C21="","",Enquadramento!C21)</f>
        <v>0</v>
      </c>
      <c r="I125" s="804">
        <f>IF(Enquadramento!D21="","",Enquadramento!D21)</f>
        <v>0</v>
      </c>
      <c r="J125" s="804">
        <f>IF(Enquadramento!E21="","",Enquadramento!E21)</f>
        <v>0</v>
      </c>
      <c r="K125" s="804">
        <f>IF(Enquadramento!F21="","",Enquadramento!F21)</f>
        <v>0</v>
      </c>
      <c r="L125" s="804">
        <f>IF(Enquadramento!G21="","",Enquadramento!G21)</f>
        <v>0</v>
      </c>
    </row>
    <row r="126" spans="1:12" x14ac:dyDescent="0.35">
      <c r="A126" s="1552" t="str">
        <f>IF(Enquadramento!A22="","",Enquadramento!A22)</f>
        <v>Enquadramento</v>
      </c>
      <c r="B126" s="1552"/>
      <c r="C126" s="1552"/>
      <c r="D126" s="1552"/>
      <c r="E126" s="1552"/>
      <c r="F126" s="1552"/>
      <c r="G126" s="1552" t="str">
        <f>IF(Enquadramento!B22="","",Enquadramento!B22)</f>
        <v>PRONAMP</v>
      </c>
      <c r="H126" s="1552"/>
      <c r="I126" s="1552"/>
      <c r="J126" s="1552"/>
      <c r="K126" s="1552"/>
      <c r="L126" s="1552"/>
    </row>
    <row r="128" spans="1:12" ht="26.25" x14ac:dyDescent="0.4">
      <c r="A128" s="821" t="s">
        <v>1165</v>
      </c>
    </row>
    <row r="129" spans="1:12" ht="35.25" customHeight="1" x14ac:dyDescent="0.35">
      <c r="A129" s="1525" t="s">
        <v>1172</v>
      </c>
      <c r="B129" s="1525"/>
      <c r="C129" s="1525"/>
      <c r="D129" s="1525"/>
      <c r="E129" s="1525"/>
      <c r="F129" s="1525"/>
      <c r="G129" s="1525"/>
      <c r="H129" s="1525"/>
      <c r="I129" s="1525"/>
      <c r="J129" s="1525"/>
      <c r="K129" s="1525"/>
      <c r="L129" s="1525"/>
    </row>
    <row r="130" spans="1:12" ht="35.25" customHeight="1" x14ac:dyDescent="0.35">
      <c r="A130" s="1525"/>
      <c r="B130" s="1525"/>
      <c r="C130" s="1525"/>
      <c r="D130" s="1525"/>
      <c r="E130" s="1525"/>
      <c r="F130" s="1525"/>
      <c r="G130" s="1525"/>
      <c r="H130" s="1525"/>
      <c r="I130" s="1525"/>
      <c r="J130" s="1525"/>
      <c r="K130" s="1525"/>
      <c r="L130" s="1525"/>
    </row>
    <row r="131" spans="1:12" ht="35.25" customHeight="1" x14ac:dyDescent="0.35">
      <c r="A131" s="1525"/>
      <c r="B131" s="1525"/>
      <c r="C131" s="1525"/>
      <c r="D131" s="1525"/>
      <c r="E131" s="1525"/>
      <c r="F131" s="1525"/>
      <c r="G131" s="1525"/>
      <c r="H131" s="1525"/>
      <c r="I131" s="1525"/>
      <c r="J131" s="1525"/>
      <c r="K131" s="1525"/>
      <c r="L131" s="1525"/>
    </row>
    <row r="132" spans="1:12" ht="26.25" x14ac:dyDescent="0.4">
      <c r="A132" s="821" t="s">
        <v>1166</v>
      </c>
    </row>
    <row r="133" spans="1:12" ht="15.75" customHeight="1" x14ac:dyDescent="0.35">
      <c r="A133" s="1340" t="s">
        <v>1173</v>
      </c>
      <c r="B133" s="1402"/>
      <c r="C133" s="1402"/>
      <c r="D133" s="1402"/>
      <c r="E133" s="1402"/>
      <c r="F133" s="1402"/>
      <c r="G133" s="1402"/>
      <c r="H133" s="1402"/>
      <c r="I133" s="1402"/>
      <c r="J133" s="1402"/>
      <c r="K133" s="1402"/>
      <c r="L133" s="1402"/>
    </row>
    <row r="134" spans="1:12" ht="15.75" customHeight="1" x14ac:dyDescent="0.35">
      <c r="A134" s="1402"/>
      <c r="B134" s="1402"/>
      <c r="C134" s="1402"/>
      <c r="D134" s="1402"/>
      <c r="E134" s="1402"/>
      <c r="F134" s="1402"/>
      <c r="G134" s="1402"/>
      <c r="H134" s="1402"/>
      <c r="I134" s="1402"/>
      <c r="J134" s="1402"/>
      <c r="K134" s="1402"/>
      <c r="L134" s="1402"/>
    </row>
    <row r="135" spans="1:12" ht="15.75" customHeight="1" x14ac:dyDescent="0.35">
      <c r="A135" s="1402"/>
      <c r="B135" s="1402"/>
      <c r="C135" s="1402"/>
      <c r="D135" s="1402"/>
      <c r="E135" s="1402"/>
      <c r="F135" s="1402"/>
      <c r="G135" s="1402"/>
      <c r="H135" s="1402"/>
      <c r="I135" s="1402"/>
      <c r="J135" s="1402"/>
      <c r="K135" s="1402"/>
      <c r="L135" s="1402"/>
    </row>
    <row r="136" spans="1:12" ht="26.25" x14ac:dyDescent="0.4">
      <c r="A136" s="821"/>
      <c r="C136" s="1556" t="s">
        <v>1174</v>
      </c>
      <c r="D136" s="1557"/>
      <c r="E136" s="1557"/>
      <c r="F136" s="1558"/>
      <c r="G136" s="826" t="str">
        <f>Análise!E1</f>
        <v>Fixo</v>
      </c>
      <c r="H136" s="826" t="str">
        <f>Análise!F1</f>
        <v xml:space="preserve">Semifixo </v>
      </c>
      <c r="I136" s="826" t="str">
        <f>Análise!G1</f>
        <v>Semifixo</v>
      </c>
      <c r="J136" s="826" t="str">
        <f>Análise!H1</f>
        <v>Custeio</v>
      </c>
    </row>
    <row r="137" spans="1:12" ht="26.25" x14ac:dyDescent="0.4">
      <c r="A137" s="821"/>
      <c r="C137" s="1559" t="s">
        <v>465</v>
      </c>
      <c r="D137" s="1560"/>
      <c r="E137" s="1560"/>
      <c r="F137" s="1560"/>
      <c r="G137" s="827">
        <f>IF(Análise!E2="","",Análise!E2)</f>
        <v>100</v>
      </c>
      <c r="H137" s="828">
        <f>IF(Análise!F2="","",Análise!F2)</f>
        <v>100</v>
      </c>
      <c r="I137" s="827">
        <f>IF(Análise!G2="","",Análise!G2)</f>
        <v>100</v>
      </c>
      <c r="J137" s="829">
        <f>IF(Análise!H2="","",Análise!H2)</f>
        <v>100</v>
      </c>
    </row>
    <row r="138" spans="1:12" ht="26.25" x14ac:dyDescent="0.4">
      <c r="A138" s="821"/>
      <c r="C138" s="1506" t="s">
        <v>469</v>
      </c>
      <c r="D138" s="1507"/>
      <c r="E138" s="1507"/>
      <c r="F138" s="1508"/>
      <c r="G138" s="830">
        <f>IF(Análise!E3="","",Análise!E3)</f>
        <v>0</v>
      </c>
      <c r="H138" s="824">
        <f>IF(Análise!F3="","",Análise!F3)</f>
        <v>0</v>
      </c>
      <c r="I138" s="830">
        <f>IF(Análise!G3="","",Análise!G3)</f>
        <v>0</v>
      </c>
      <c r="J138" s="831">
        <f>IF(Análise!H3="","",Análise!H3)</f>
        <v>0</v>
      </c>
    </row>
    <row r="139" spans="1:12" ht="26.25" x14ac:dyDescent="0.4">
      <c r="A139" s="821"/>
      <c r="C139" s="1506" t="s">
        <v>474</v>
      </c>
      <c r="D139" s="1507"/>
      <c r="E139" s="1507"/>
      <c r="F139" s="1508"/>
      <c r="G139" s="878">
        <f>IF(Análise!E4="","",Análise!E4)</f>
        <v>0</v>
      </c>
      <c r="H139" s="877">
        <f>IF(Análise!F4="","",Análise!F4)</f>
        <v>0</v>
      </c>
      <c r="I139" s="878">
        <f>IF(Análise!G4="","",Análise!G4)</f>
        <v>0</v>
      </c>
      <c r="J139" s="896">
        <f>IF(Análise!H4="","",Análise!H4)</f>
        <v>0</v>
      </c>
    </row>
    <row r="140" spans="1:12" ht="26.25" x14ac:dyDescent="0.4">
      <c r="A140" s="821"/>
      <c r="C140" s="1506" t="s">
        <v>466</v>
      </c>
      <c r="D140" s="1507"/>
      <c r="E140" s="1507"/>
      <c r="F140" s="1508"/>
      <c r="G140" s="878">
        <f>IF(Análise!E5="","",Análise!E5)</f>
        <v>0</v>
      </c>
      <c r="H140" s="877">
        <f>IF(Análise!F5="","",Análise!F5)</f>
        <v>0</v>
      </c>
      <c r="I140" s="878">
        <f>IF(Análise!G5="","",Análise!G5)</f>
        <v>0</v>
      </c>
      <c r="J140" s="896">
        <f>IF(Análise!H5="","",Análise!H5)</f>
        <v>0</v>
      </c>
    </row>
    <row r="141" spans="1:12" ht="26.25" x14ac:dyDescent="0.4">
      <c r="A141" s="821"/>
      <c r="C141" s="1506" t="s">
        <v>476</v>
      </c>
      <c r="D141" s="1507"/>
      <c r="E141" s="1507"/>
      <c r="F141" s="1508"/>
      <c r="G141" s="878">
        <f>IF(Análise!E6="","",Análise!E6)</f>
        <v>0</v>
      </c>
      <c r="H141" s="877">
        <f>IF(Análise!F6="","",Análise!F6)</f>
        <v>0</v>
      </c>
      <c r="I141" s="878">
        <f>IF(Análise!G6="","",Análise!G6)</f>
        <v>0</v>
      </c>
      <c r="J141" s="896">
        <f>IF(Análise!H6="","",Análise!H6)</f>
        <v>0</v>
      </c>
    </row>
    <row r="142" spans="1:12" ht="26.25" x14ac:dyDescent="0.4">
      <c r="A142" s="821"/>
      <c r="C142" s="1506" t="s">
        <v>477</v>
      </c>
      <c r="D142" s="1507"/>
      <c r="E142" s="1507"/>
      <c r="F142" s="1508"/>
      <c r="G142" s="830">
        <f>IF(Análise!E7="","",Análise!E7)</f>
        <v>0</v>
      </c>
      <c r="H142" s="824">
        <f>IF(Análise!F7="","",Análise!F7)</f>
        <v>0</v>
      </c>
      <c r="I142" s="830">
        <f>IF(Análise!G7="","",Análise!G7)</f>
        <v>0</v>
      </c>
      <c r="J142" s="831">
        <f>IF(Análise!H7="","",Análise!H7)</f>
        <v>0</v>
      </c>
    </row>
    <row r="143" spans="1:12" ht="26.25" x14ac:dyDescent="0.4">
      <c r="A143" s="821"/>
      <c r="C143" s="1506" t="s">
        <v>479</v>
      </c>
      <c r="D143" s="1507"/>
      <c r="E143" s="1507"/>
      <c r="F143" s="1508"/>
      <c r="G143" s="830">
        <f>IF(Análise!E8="","",Análise!E8)</f>
        <v>0</v>
      </c>
      <c r="H143" s="824">
        <f>IF(Análise!F8="","",Análise!F8)</f>
        <v>0</v>
      </c>
      <c r="I143" s="830">
        <f>IF(Análise!G8="","",Análise!G8)</f>
        <v>0</v>
      </c>
      <c r="J143" s="831">
        <f>IF(Análise!H8="","",Análise!H8)</f>
        <v>0</v>
      </c>
    </row>
    <row r="144" spans="1:12" ht="26.25" x14ac:dyDescent="0.4">
      <c r="A144" s="821"/>
      <c r="C144" s="1506" t="s">
        <v>481</v>
      </c>
      <c r="D144" s="1507"/>
      <c r="E144" s="1507"/>
      <c r="F144" s="1508"/>
      <c r="G144" s="830" t="str">
        <f>IF(Análise!E9="","",Análise!E9)</f>
        <v>Não</v>
      </c>
      <c r="H144" s="824" t="str">
        <f>IF(Análise!F9="","",Análise!F9)</f>
        <v>Não</v>
      </c>
      <c r="I144" s="830" t="str">
        <f>IF(Análise!G9="","",Análise!G9)</f>
        <v>Não</v>
      </c>
      <c r="J144" s="831" t="str">
        <f>IF(Análise!H9="","",Análise!H9)</f>
        <v>Não</v>
      </c>
    </row>
    <row r="145" spans="1:12" ht="26.25" x14ac:dyDescent="0.4">
      <c r="A145" s="821"/>
      <c r="C145" s="1506" t="s">
        <v>483</v>
      </c>
      <c r="D145" s="1507"/>
      <c r="E145" s="1507"/>
      <c r="F145" s="1508"/>
      <c r="G145" s="830" t="str">
        <f>IF(Análise!E10="","",Análise!E10)</f>
        <v/>
      </c>
      <c r="H145" s="824" t="str">
        <f>IF(Análise!F10="","",Análise!F10)</f>
        <v/>
      </c>
      <c r="I145" s="830" t="str">
        <f>IF(Análise!G10="","",Análise!G10)</f>
        <v/>
      </c>
      <c r="J145" s="831" t="str">
        <f>IF(Análise!H10="","",Análise!H10)</f>
        <v/>
      </c>
    </row>
    <row r="146" spans="1:12" ht="26.25" x14ac:dyDescent="0.4">
      <c r="A146" s="821"/>
      <c r="C146" s="1506" t="s">
        <v>484</v>
      </c>
      <c r="D146" s="1507"/>
      <c r="E146" s="1507"/>
      <c r="F146" s="1508"/>
      <c r="G146" s="830">
        <f>IF(Análise!E11="","",Análise!E11)</f>
        <v>0</v>
      </c>
      <c r="H146" s="824">
        <f>IF(Análise!F11="","",Análise!F11)</f>
        <v>0</v>
      </c>
      <c r="I146" s="830">
        <f>IF(Análise!G11="","",Análise!G11)</f>
        <v>0</v>
      </c>
      <c r="J146" s="831">
        <f>IF(Análise!H11="","",Análise!H11)</f>
        <v>0</v>
      </c>
    </row>
    <row r="147" spans="1:12" ht="26.25" x14ac:dyDescent="0.4">
      <c r="A147" s="821"/>
      <c r="C147" s="1506" t="s">
        <v>486</v>
      </c>
      <c r="D147" s="1507"/>
      <c r="E147" s="1507"/>
      <c r="F147" s="1508"/>
      <c r="G147" s="830">
        <f>IF(Análise!E12="","",Análise!E12)</f>
        <v>0</v>
      </c>
      <c r="H147" s="824">
        <f>IF(Análise!F12="","",Análise!F12)</f>
        <v>0</v>
      </c>
      <c r="I147" s="830">
        <f>IF(Análise!G12="","",Análise!G12)</f>
        <v>0</v>
      </c>
      <c r="J147" s="831">
        <f>IF(Análise!H12="","",Análise!H12)</f>
        <v>0</v>
      </c>
    </row>
    <row r="148" spans="1:12" ht="26.25" x14ac:dyDescent="0.4">
      <c r="A148" s="821"/>
      <c r="C148" s="1506" t="s">
        <v>487</v>
      </c>
      <c r="D148" s="1507"/>
      <c r="E148" s="1507"/>
      <c r="F148" s="1508"/>
      <c r="G148" s="832">
        <f>IF(Análise!E13="","",Análise!E13)</f>
        <v>0.08</v>
      </c>
      <c r="H148" s="833">
        <f>IF(Análise!F13="","",Análise!F13)</f>
        <v>0.08</v>
      </c>
      <c r="I148" s="832">
        <f>IF(Análise!G13="","",Análise!G13)</f>
        <v>0.08</v>
      </c>
      <c r="J148" s="834">
        <f>IF(Análise!H13="","",Análise!H13)</f>
        <v>0.08</v>
      </c>
    </row>
    <row r="149" spans="1:12" ht="26.25" x14ac:dyDescent="0.4">
      <c r="A149" s="821"/>
      <c r="C149" s="1506" t="s">
        <v>488</v>
      </c>
      <c r="D149" s="1507"/>
      <c r="E149" s="1507"/>
      <c r="F149" s="1508"/>
      <c r="G149" s="878">
        <f>IF(Análise!E14="","",Análise!E14)</f>
        <v>0</v>
      </c>
      <c r="H149" s="877">
        <f>IF(Análise!F14="","",Análise!F14)</f>
        <v>0</v>
      </c>
      <c r="I149" s="878">
        <f>IF(Análise!G14="","",Análise!G14)</f>
        <v>0</v>
      </c>
      <c r="J149" s="896">
        <f>IF(Análise!H14="","",Análise!H14)</f>
        <v>0</v>
      </c>
    </row>
    <row r="150" spans="1:12" ht="26.25" x14ac:dyDescent="0.4">
      <c r="A150" s="821"/>
      <c r="C150" s="1506" t="s">
        <v>489</v>
      </c>
      <c r="D150" s="1507"/>
      <c r="E150" s="1507"/>
      <c r="F150" s="1508"/>
      <c r="G150" s="835">
        <f>IF(Análise!E15="","",Análise!E15)</f>
        <v>5.0000000000000001E-3</v>
      </c>
      <c r="H150" s="836">
        <f>IF(Análise!F15="","",Análise!F15)</f>
        <v>5.0000000000000001E-3</v>
      </c>
      <c r="I150" s="835">
        <f>IF(Análise!G15="","",Análise!G15)</f>
        <v>5.0000000000000001E-3</v>
      </c>
      <c r="J150" s="837">
        <f>IF(Análise!H15="","",Análise!H15)</f>
        <v>5.0000000000000001E-3</v>
      </c>
    </row>
    <row r="151" spans="1:12" ht="26.25" x14ac:dyDescent="0.4">
      <c r="A151" s="821"/>
      <c r="C151" s="1509" t="s">
        <v>491</v>
      </c>
      <c r="D151" s="1510"/>
      <c r="E151" s="1510"/>
      <c r="F151" s="1510"/>
      <c r="G151" s="838">
        <f>IF(Análise!E16="","",Análise!E16)</f>
        <v>1.4999999999999999E-2</v>
      </c>
      <c r="H151" s="839">
        <f>IF(Análise!F16="","",Análise!F16)</f>
        <v>1.4999999999999999E-2</v>
      </c>
      <c r="I151" s="838">
        <f>IF(Análise!G16="","",Análise!G16)</f>
        <v>1.4999999999999999E-2</v>
      </c>
      <c r="J151" s="840">
        <f>IF(Análise!H16="","",Análise!H16)</f>
        <v>1.4999999999999999E-2</v>
      </c>
    </row>
    <row r="152" spans="1:12" ht="26.25" x14ac:dyDescent="0.4">
      <c r="A152" s="821"/>
    </row>
    <row r="153" spans="1:12" ht="26.25" x14ac:dyDescent="0.4">
      <c r="A153" s="821" t="s">
        <v>1167</v>
      </c>
    </row>
    <row r="154" spans="1:12" x14ac:dyDescent="0.35">
      <c r="A154" s="818" t="s">
        <v>1168</v>
      </c>
    </row>
    <row r="156" spans="1:12" x14ac:dyDescent="0.35">
      <c r="A156" s="1542" t="s">
        <v>314</v>
      </c>
      <c r="B156" s="1543"/>
      <c r="C156" s="1543"/>
      <c r="D156" s="1543"/>
      <c r="E156" s="1543"/>
      <c r="F156" s="1543"/>
      <c r="G156" s="1543"/>
      <c r="H156" s="1543"/>
      <c r="I156" s="1543"/>
      <c r="J156" s="1543"/>
      <c r="K156" s="1543"/>
      <c r="L156" s="1544"/>
    </row>
    <row r="157" spans="1:12" x14ac:dyDescent="0.35">
      <c r="A157" s="1546" t="s">
        <v>315</v>
      </c>
      <c r="B157" s="1546"/>
      <c r="C157" s="1546"/>
      <c r="D157" s="1546"/>
      <c r="E157" s="1546"/>
      <c r="F157" s="1545" t="s">
        <v>316</v>
      </c>
      <c r="G157" s="1545" t="s">
        <v>317</v>
      </c>
      <c r="H157" s="1545" t="s">
        <v>318</v>
      </c>
      <c r="I157" s="1545"/>
      <c r="J157" s="1545"/>
      <c r="K157" s="1545"/>
      <c r="L157" s="1545" t="s">
        <v>319</v>
      </c>
    </row>
    <row r="158" spans="1:12" x14ac:dyDescent="0.35">
      <c r="A158" s="1546"/>
      <c r="B158" s="1546"/>
      <c r="C158" s="1546"/>
      <c r="D158" s="1546"/>
      <c r="E158" s="1546"/>
      <c r="F158" s="1545"/>
      <c r="G158" s="1545"/>
      <c r="H158" s="869" t="s">
        <v>320</v>
      </c>
      <c r="I158" s="869" t="s">
        <v>321</v>
      </c>
      <c r="J158" s="869" t="s">
        <v>322</v>
      </c>
      <c r="K158" s="869" t="s">
        <v>323</v>
      </c>
      <c r="L158" s="1545"/>
    </row>
    <row r="159" spans="1:12" x14ac:dyDescent="0.35">
      <c r="A159" s="1532" t="s">
        <v>1169</v>
      </c>
      <c r="B159" s="1533"/>
      <c r="C159" s="1533"/>
      <c r="D159" s="1533"/>
      <c r="E159" s="1533"/>
      <c r="F159" s="1534"/>
      <c r="G159" s="1534"/>
      <c r="H159" s="1535"/>
      <c r="I159" s="870">
        <f>IF(Orçamento!E10="","",Orçamento!E10)</f>
        <v>0</v>
      </c>
      <c r="J159" s="871">
        <f>IF(Orçamento!F10="","",Orçamento!F10)</f>
        <v>0</v>
      </c>
      <c r="K159" s="872">
        <f>IF(Orçamento!G10="","",Orçamento!G10)</f>
        <v>0</v>
      </c>
      <c r="L159" s="873" t="str">
        <f>IF(Orçamento!H10="","",Orçamento!H10)</f>
        <v>-</v>
      </c>
    </row>
    <row r="160" spans="1:12" x14ac:dyDescent="0.35">
      <c r="A160" s="1536" t="str">
        <f>IF(Orçamento!A11="","",Orçamento!A11)</f>
        <v/>
      </c>
      <c r="B160" s="1537"/>
      <c r="C160" s="1537"/>
      <c r="D160" s="1537"/>
      <c r="E160" s="1538"/>
      <c r="F160" s="874" t="str">
        <f>IF(Orçamento!B11="","",Orçamento!B11)</f>
        <v/>
      </c>
      <c r="G160" s="875" t="str">
        <f>IF(Orçamento!C11="","",Orçamento!C11)</f>
        <v/>
      </c>
      <c r="H160" s="876" t="str">
        <f>IF(Orçamento!D11="","",Orçamento!D11)</f>
        <v/>
      </c>
      <c r="I160" s="877" t="str">
        <f>IF(Orçamento!E11="","",Orçamento!E11)</f>
        <v/>
      </c>
      <c r="J160" s="878" t="str">
        <f>IF(Orçamento!F11="","",Orçamento!F11)</f>
        <v/>
      </c>
      <c r="K160" s="877" t="str">
        <f>IF(Orçamento!G11="","",Orçamento!G11)</f>
        <v/>
      </c>
      <c r="L160" s="879" t="str">
        <f>IF(Orçamento!H11="","",Orçamento!H11)</f>
        <v/>
      </c>
    </row>
    <row r="161" spans="1:12" x14ac:dyDescent="0.35">
      <c r="A161" s="1539" t="str">
        <f>IF(Orçamento!A12="","",Orçamento!A12)</f>
        <v/>
      </c>
      <c r="B161" s="1540"/>
      <c r="C161" s="1540"/>
      <c r="D161" s="1540"/>
      <c r="E161" s="1541"/>
      <c r="F161" s="880" t="str">
        <f>IF(Orçamento!B12="","",Orçamento!B12)</f>
        <v/>
      </c>
      <c r="G161" s="881" t="str">
        <f>IF(Orçamento!C12="","",Orçamento!C12)</f>
        <v/>
      </c>
      <c r="H161" s="878" t="str">
        <f>IF(Orçamento!D12="","",Orçamento!D12)</f>
        <v/>
      </c>
      <c r="I161" s="877" t="str">
        <f>IF(Orçamento!E12="","",Orçamento!E12)</f>
        <v/>
      </c>
      <c r="J161" s="878" t="str">
        <f>IF(Orçamento!F12="","",Orçamento!F12)</f>
        <v/>
      </c>
      <c r="K161" s="877" t="str">
        <f>IF(Orçamento!G12="","",Orçamento!G12)</f>
        <v/>
      </c>
      <c r="L161" s="879" t="str">
        <f>IF(Orçamento!H12="","",Orçamento!H12)</f>
        <v/>
      </c>
    </row>
    <row r="162" spans="1:12" x14ac:dyDescent="0.35">
      <c r="A162" s="1539" t="str">
        <f>IF(Orçamento!A13="","",Orçamento!A13)</f>
        <v/>
      </c>
      <c r="B162" s="1540"/>
      <c r="C162" s="1540"/>
      <c r="D162" s="1540"/>
      <c r="E162" s="1541"/>
      <c r="F162" s="880" t="str">
        <f>IF(Orçamento!B13="","",Orçamento!B13)</f>
        <v/>
      </c>
      <c r="G162" s="881" t="str">
        <f>IF(Orçamento!C13="","",Orçamento!C13)</f>
        <v/>
      </c>
      <c r="H162" s="878" t="str">
        <f>IF(Orçamento!D13="","",Orçamento!D13)</f>
        <v/>
      </c>
      <c r="I162" s="877" t="str">
        <f>IF(Orçamento!E13="","",Orçamento!E13)</f>
        <v/>
      </c>
      <c r="J162" s="878" t="str">
        <f>IF(Orçamento!F13="","",Orçamento!F13)</f>
        <v/>
      </c>
      <c r="K162" s="877" t="str">
        <f>IF(Orçamento!G13="","",Orçamento!G13)</f>
        <v/>
      </c>
      <c r="L162" s="879" t="str">
        <f>IF(Orçamento!H13="","",Orçamento!H13)</f>
        <v/>
      </c>
    </row>
    <row r="163" spans="1:12" x14ac:dyDescent="0.35">
      <c r="A163" s="1539" t="str">
        <f>IF(Orçamento!A14="","",Orçamento!A14)</f>
        <v/>
      </c>
      <c r="B163" s="1540"/>
      <c r="C163" s="1540"/>
      <c r="D163" s="1540"/>
      <c r="E163" s="1541"/>
      <c r="F163" s="880" t="str">
        <f>IF(Orçamento!B14="","",Orçamento!B14)</f>
        <v/>
      </c>
      <c r="G163" s="881" t="str">
        <f>IF(Orçamento!C14="","",Orçamento!C14)</f>
        <v/>
      </c>
      <c r="H163" s="878" t="str">
        <f>IF(Orçamento!D14="","",Orçamento!D14)</f>
        <v/>
      </c>
      <c r="I163" s="877" t="str">
        <f>IF(Orçamento!E14="","",Orçamento!E14)</f>
        <v/>
      </c>
      <c r="J163" s="878" t="str">
        <f>IF(Orçamento!F14="","",Orçamento!F14)</f>
        <v/>
      </c>
      <c r="K163" s="877" t="str">
        <f>IF(Orçamento!G14="","",Orçamento!G14)</f>
        <v/>
      </c>
      <c r="L163" s="879" t="str">
        <f>IF(Orçamento!H14="","",Orçamento!H14)</f>
        <v/>
      </c>
    </row>
    <row r="164" spans="1:12" x14ac:dyDescent="0.35">
      <c r="A164" s="1539" t="str">
        <f>IF(Orçamento!A15="","",Orçamento!A15)</f>
        <v/>
      </c>
      <c r="B164" s="1540"/>
      <c r="C164" s="1540"/>
      <c r="D164" s="1540"/>
      <c r="E164" s="1541"/>
      <c r="F164" s="880" t="str">
        <f>IF(Orçamento!B15="","",Orçamento!B15)</f>
        <v/>
      </c>
      <c r="G164" s="881" t="str">
        <f>IF(Orçamento!C15="","",Orçamento!C15)</f>
        <v/>
      </c>
      <c r="H164" s="878" t="str">
        <f>IF(Orçamento!D15="","",Orçamento!D15)</f>
        <v/>
      </c>
      <c r="I164" s="877" t="str">
        <f>IF(Orçamento!E15="","",Orçamento!E15)</f>
        <v/>
      </c>
      <c r="J164" s="878" t="str">
        <f>IF(Orçamento!F15="","",Orçamento!F15)</f>
        <v/>
      </c>
      <c r="K164" s="877" t="str">
        <f>IF(Orçamento!G15="","",Orçamento!G15)</f>
        <v/>
      </c>
      <c r="L164" s="879" t="str">
        <f>IF(Orçamento!H15="","",Orçamento!H15)</f>
        <v/>
      </c>
    </row>
    <row r="165" spans="1:12" x14ac:dyDescent="0.35">
      <c r="A165" s="1539" t="str">
        <f>IF(Orçamento!A16="","",Orçamento!A16)</f>
        <v/>
      </c>
      <c r="B165" s="1540"/>
      <c r="C165" s="1540"/>
      <c r="D165" s="1540"/>
      <c r="E165" s="1541"/>
      <c r="F165" s="880" t="str">
        <f>IF(Orçamento!B16="","",Orçamento!B16)</f>
        <v/>
      </c>
      <c r="G165" s="881" t="str">
        <f>IF(Orçamento!C16="","",Orçamento!C16)</f>
        <v/>
      </c>
      <c r="H165" s="878" t="str">
        <f>IF(Orçamento!D16="","",Orçamento!D16)</f>
        <v/>
      </c>
      <c r="I165" s="877" t="str">
        <f>IF(Orçamento!E16="","",Orçamento!E16)</f>
        <v/>
      </c>
      <c r="J165" s="878" t="str">
        <f>IF(Orçamento!F16="","",Orçamento!F16)</f>
        <v/>
      </c>
      <c r="K165" s="877" t="str">
        <f>IF(Orçamento!G16="","",Orçamento!G16)</f>
        <v/>
      </c>
      <c r="L165" s="879" t="str">
        <f>IF(Orçamento!H16="","",Orçamento!H16)</f>
        <v/>
      </c>
    </row>
    <row r="166" spans="1:12" x14ac:dyDescent="0.35">
      <c r="A166" s="1539" t="str">
        <f>IF(Orçamento!A17="","",Orçamento!A17)</f>
        <v/>
      </c>
      <c r="B166" s="1540"/>
      <c r="C166" s="1540"/>
      <c r="D166" s="1540"/>
      <c r="E166" s="1541"/>
      <c r="F166" s="880" t="str">
        <f>IF(Orçamento!B17="","",Orçamento!B17)</f>
        <v/>
      </c>
      <c r="G166" s="881" t="str">
        <f>IF(Orçamento!C17="","",Orçamento!C17)</f>
        <v/>
      </c>
      <c r="H166" s="878" t="str">
        <f>IF(Orçamento!D17="","",Orçamento!D17)</f>
        <v/>
      </c>
      <c r="I166" s="877" t="str">
        <f>IF(Orçamento!E17="","",Orçamento!E17)</f>
        <v/>
      </c>
      <c r="J166" s="878" t="str">
        <f>IF(Orçamento!F17="","",Orçamento!F17)</f>
        <v/>
      </c>
      <c r="K166" s="877" t="str">
        <f>IF(Orçamento!G17="","",Orçamento!G17)</f>
        <v/>
      </c>
      <c r="L166" s="879" t="str">
        <f>IF(Orçamento!H17="","",Orçamento!H17)</f>
        <v/>
      </c>
    </row>
    <row r="167" spans="1:12" x14ac:dyDescent="0.35">
      <c r="A167" s="1539" t="str">
        <f>IF(Orçamento!A18="","",Orçamento!A18)</f>
        <v/>
      </c>
      <c r="B167" s="1540"/>
      <c r="C167" s="1540"/>
      <c r="D167" s="1540"/>
      <c r="E167" s="1541"/>
      <c r="F167" s="880" t="str">
        <f>IF(Orçamento!B18="","",Orçamento!B18)</f>
        <v/>
      </c>
      <c r="G167" s="881" t="str">
        <f>IF(Orçamento!C18="","",Orçamento!C18)</f>
        <v/>
      </c>
      <c r="H167" s="878" t="str">
        <f>IF(Orçamento!D18="","",Orçamento!D18)</f>
        <v/>
      </c>
      <c r="I167" s="877" t="str">
        <f>IF(Orçamento!E18="","",Orçamento!E18)</f>
        <v/>
      </c>
      <c r="J167" s="878" t="str">
        <f>IF(Orçamento!F18="","",Orçamento!F18)</f>
        <v/>
      </c>
      <c r="K167" s="877" t="str">
        <f>IF(Orçamento!G18="","",Orçamento!G18)</f>
        <v/>
      </c>
      <c r="L167" s="879" t="str">
        <f>IF(Orçamento!H18="","",Orçamento!H18)</f>
        <v/>
      </c>
    </row>
    <row r="168" spans="1:12" x14ac:dyDescent="0.35">
      <c r="A168" s="1539" t="str">
        <f>IF(Orçamento!A19="","",Orçamento!A19)</f>
        <v/>
      </c>
      <c r="B168" s="1540"/>
      <c r="C168" s="1540"/>
      <c r="D168" s="1540"/>
      <c r="E168" s="1541"/>
      <c r="F168" s="880" t="str">
        <f>IF(Orçamento!B19="","",Orçamento!B19)</f>
        <v/>
      </c>
      <c r="G168" s="881" t="str">
        <f>IF(Orçamento!C19="","",Orçamento!C19)</f>
        <v/>
      </c>
      <c r="H168" s="878" t="str">
        <f>IF(Orçamento!D19="","",Orçamento!D19)</f>
        <v/>
      </c>
      <c r="I168" s="877" t="str">
        <f>IF(Orçamento!E19="","",Orçamento!E19)</f>
        <v/>
      </c>
      <c r="J168" s="878" t="str">
        <f>IF(Orçamento!F19="","",Orçamento!F19)</f>
        <v/>
      </c>
      <c r="K168" s="877" t="str">
        <f>IF(Orçamento!G19="","",Orçamento!G19)</f>
        <v/>
      </c>
      <c r="L168" s="879" t="str">
        <f>IF(Orçamento!H19="","",Orçamento!H19)</f>
        <v/>
      </c>
    </row>
    <row r="169" spans="1:12" x14ac:dyDescent="0.35">
      <c r="A169" s="1539" t="str">
        <f>IF(Orçamento!A20="","",Orçamento!A20)</f>
        <v/>
      </c>
      <c r="B169" s="1540"/>
      <c r="C169" s="1540"/>
      <c r="D169" s="1540"/>
      <c r="E169" s="1541"/>
      <c r="F169" s="880" t="str">
        <f>IF(Orçamento!B20="","",Orçamento!B20)</f>
        <v/>
      </c>
      <c r="G169" s="881" t="str">
        <f>IF(Orçamento!C20="","",Orçamento!C20)</f>
        <v/>
      </c>
      <c r="H169" s="878" t="str">
        <f>IF(Orçamento!D20="","",Orçamento!D20)</f>
        <v/>
      </c>
      <c r="I169" s="877" t="str">
        <f>IF(Orçamento!E20="","",Orçamento!E20)</f>
        <v/>
      </c>
      <c r="J169" s="878" t="str">
        <f>IF(Orçamento!F20="","",Orçamento!F20)</f>
        <v/>
      </c>
      <c r="K169" s="877" t="str">
        <f>IF(Orçamento!G20="","",Orçamento!G20)</f>
        <v/>
      </c>
      <c r="L169" s="879" t="str">
        <f>IF(Orçamento!H20="","",Orçamento!H20)</f>
        <v/>
      </c>
    </row>
    <row r="170" spans="1:12" x14ac:dyDescent="0.35">
      <c r="A170" s="1539" t="str">
        <f>IF(Orçamento!A21="","",Orçamento!A21)</f>
        <v/>
      </c>
      <c r="B170" s="1540"/>
      <c r="C170" s="1540"/>
      <c r="D170" s="1540"/>
      <c r="E170" s="1541"/>
      <c r="F170" s="880" t="str">
        <f>IF(Orçamento!B21="","",Orçamento!B21)</f>
        <v/>
      </c>
      <c r="G170" s="881" t="str">
        <f>IF(Orçamento!C21="","",Orçamento!C21)</f>
        <v/>
      </c>
      <c r="H170" s="878" t="str">
        <f>IF(Orçamento!D21="","",Orçamento!D21)</f>
        <v/>
      </c>
      <c r="I170" s="877" t="str">
        <f>IF(Orçamento!E21="","",Orçamento!E21)</f>
        <v/>
      </c>
      <c r="J170" s="878" t="str">
        <f>IF(Orçamento!F21="","",Orçamento!F21)</f>
        <v/>
      </c>
      <c r="K170" s="877" t="str">
        <f>IF(Orçamento!G21="","",Orçamento!G21)</f>
        <v/>
      </c>
      <c r="L170" s="879" t="str">
        <f>IF(Orçamento!H21="","",Orçamento!H21)</f>
        <v/>
      </c>
    </row>
    <row r="171" spans="1:12" x14ac:dyDescent="0.35">
      <c r="A171" s="1539" t="str">
        <f>IF(Orçamento!A22="","",Orçamento!A22)</f>
        <v/>
      </c>
      <c r="B171" s="1540"/>
      <c r="C171" s="1540"/>
      <c r="D171" s="1540"/>
      <c r="E171" s="1541"/>
      <c r="F171" s="880" t="str">
        <f>IF(Orçamento!B22="","",Orçamento!B22)</f>
        <v/>
      </c>
      <c r="G171" s="881" t="str">
        <f>IF(Orçamento!C22="","",Orçamento!C22)</f>
        <v/>
      </c>
      <c r="H171" s="878" t="str">
        <f>IF(Orçamento!D22="","",Orçamento!D22)</f>
        <v/>
      </c>
      <c r="I171" s="877" t="str">
        <f>IF(Orçamento!E22="","",Orçamento!E22)</f>
        <v/>
      </c>
      <c r="J171" s="878" t="str">
        <f>IF(Orçamento!F22="","",Orçamento!F22)</f>
        <v/>
      </c>
      <c r="K171" s="877" t="str">
        <f>IF(Orçamento!G22="","",Orçamento!G22)</f>
        <v/>
      </c>
      <c r="L171" s="879" t="str">
        <f>IF(Orçamento!H22="","",Orçamento!H22)</f>
        <v/>
      </c>
    </row>
    <row r="172" spans="1:12" x14ac:dyDescent="0.35">
      <c r="A172" s="1539" t="str">
        <f>IF(Orçamento!A23="","",Orçamento!A23)</f>
        <v/>
      </c>
      <c r="B172" s="1540"/>
      <c r="C172" s="1540"/>
      <c r="D172" s="1540"/>
      <c r="E172" s="1541"/>
      <c r="F172" s="880" t="str">
        <f>IF(Orçamento!B23="","",Orçamento!B23)</f>
        <v/>
      </c>
      <c r="G172" s="881" t="str">
        <f>IF(Orçamento!C23="","",Orçamento!C23)</f>
        <v/>
      </c>
      <c r="H172" s="878" t="str">
        <f>IF(Orçamento!D23="","",Orçamento!D23)</f>
        <v/>
      </c>
      <c r="I172" s="877" t="str">
        <f>IF(Orçamento!E23="","",Orçamento!E23)</f>
        <v/>
      </c>
      <c r="J172" s="878" t="str">
        <f>IF(Orçamento!F23="","",Orçamento!F23)</f>
        <v/>
      </c>
      <c r="K172" s="877" t="str">
        <f>IF(Orçamento!G23="","",Orçamento!G23)</f>
        <v/>
      </c>
      <c r="L172" s="879" t="str">
        <f>IF(Orçamento!H23="","",Orçamento!H23)</f>
        <v/>
      </c>
    </row>
    <row r="173" spans="1:12" x14ac:dyDescent="0.35">
      <c r="A173" s="1539" t="str">
        <f>IF(Orçamento!A24="","",Orçamento!A24)</f>
        <v/>
      </c>
      <c r="B173" s="1540"/>
      <c r="C173" s="1540"/>
      <c r="D173" s="1540"/>
      <c r="E173" s="1541"/>
      <c r="F173" s="880" t="str">
        <f>IF(Orçamento!B24="","",Orçamento!B24)</f>
        <v/>
      </c>
      <c r="G173" s="881" t="str">
        <f>IF(Orçamento!C24="","",Orçamento!C24)</f>
        <v/>
      </c>
      <c r="H173" s="878" t="str">
        <f>IF(Orçamento!D24="","",Orçamento!D24)</f>
        <v/>
      </c>
      <c r="I173" s="877" t="str">
        <f>IF(Orçamento!E24="","",Orçamento!E24)</f>
        <v/>
      </c>
      <c r="J173" s="878" t="str">
        <f>IF(Orçamento!F24="","",Orçamento!F24)</f>
        <v/>
      </c>
      <c r="K173" s="877" t="str">
        <f>IF(Orçamento!G24="","",Orçamento!G24)</f>
        <v/>
      </c>
      <c r="L173" s="879" t="str">
        <f>IF(Orçamento!H24="","",Orçamento!H24)</f>
        <v/>
      </c>
    </row>
    <row r="174" spans="1:12" x14ac:dyDescent="0.35">
      <c r="A174" s="1539" t="str">
        <f>IF(Orçamento!A25="","",Orçamento!A25)</f>
        <v/>
      </c>
      <c r="B174" s="1540"/>
      <c r="C174" s="1540"/>
      <c r="D174" s="1540"/>
      <c r="E174" s="1541"/>
      <c r="F174" s="880" t="str">
        <f>IF(Orçamento!B25="","",Orçamento!B25)</f>
        <v/>
      </c>
      <c r="G174" s="881" t="str">
        <f>IF(Orçamento!C25="","",Orçamento!C25)</f>
        <v/>
      </c>
      <c r="H174" s="878" t="str">
        <f>IF(Orçamento!D25="","",Orçamento!D25)</f>
        <v/>
      </c>
      <c r="I174" s="877" t="str">
        <f>IF(Orçamento!E25="","",Orçamento!E25)</f>
        <v/>
      </c>
      <c r="J174" s="878" t="str">
        <f>IF(Orçamento!F25="","",Orçamento!F25)</f>
        <v/>
      </c>
      <c r="K174" s="877" t="str">
        <f>IF(Orçamento!G25="","",Orçamento!G25)</f>
        <v/>
      </c>
      <c r="L174" s="879" t="str">
        <f>IF(Orçamento!H25="","",Orçamento!H25)</f>
        <v/>
      </c>
    </row>
    <row r="175" spans="1:12" x14ac:dyDescent="0.35">
      <c r="A175" s="1539" t="str">
        <f>IF(Orçamento!A26="","",Orçamento!A26)</f>
        <v/>
      </c>
      <c r="B175" s="1540"/>
      <c r="C175" s="1540"/>
      <c r="D175" s="1540"/>
      <c r="E175" s="1541"/>
      <c r="F175" s="880" t="str">
        <f>IF(Orçamento!B26="","",Orçamento!B26)</f>
        <v/>
      </c>
      <c r="G175" s="881" t="str">
        <f>IF(Orçamento!C26="","",Orçamento!C26)</f>
        <v/>
      </c>
      <c r="H175" s="878" t="str">
        <f>IF(Orçamento!D26="","",Orçamento!D26)</f>
        <v/>
      </c>
      <c r="I175" s="877" t="str">
        <f>IF(Orçamento!E26="","",Orçamento!E26)</f>
        <v/>
      </c>
      <c r="J175" s="878" t="str">
        <f>IF(Orçamento!F26="","",Orçamento!F26)</f>
        <v/>
      </c>
      <c r="K175" s="877" t="str">
        <f>IF(Orçamento!G26="","",Orçamento!G26)</f>
        <v/>
      </c>
      <c r="L175" s="879" t="str">
        <f>IF(Orçamento!H26="","",Orçamento!H26)</f>
        <v/>
      </c>
    </row>
    <row r="176" spans="1:12" x14ac:dyDescent="0.35">
      <c r="A176" s="1539" t="str">
        <f>IF(Orçamento!A27="","",Orçamento!A27)</f>
        <v/>
      </c>
      <c r="B176" s="1540"/>
      <c r="C176" s="1540"/>
      <c r="D176" s="1540"/>
      <c r="E176" s="1541"/>
      <c r="F176" s="880" t="str">
        <f>IF(Orçamento!B27="","",Orçamento!B27)</f>
        <v/>
      </c>
      <c r="G176" s="881" t="str">
        <f>IF(Orçamento!C27="","",Orçamento!C27)</f>
        <v/>
      </c>
      <c r="H176" s="878" t="str">
        <f>IF(Orçamento!D27="","",Orçamento!D27)</f>
        <v/>
      </c>
      <c r="I176" s="877" t="str">
        <f>IF(Orçamento!E27="","",Orçamento!E27)</f>
        <v/>
      </c>
      <c r="J176" s="878" t="str">
        <f>IF(Orçamento!F27="","",Orçamento!F27)</f>
        <v/>
      </c>
      <c r="K176" s="877" t="str">
        <f>IF(Orçamento!G27="","",Orçamento!G27)</f>
        <v/>
      </c>
      <c r="L176" s="879" t="str">
        <f>IF(Orçamento!H27="","",Orçamento!H27)</f>
        <v/>
      </c>
    </row>
    <row r="177" spans="1:12" x14ac:dyDescent="0.35">
      <c r="A177" s="1539" t="str">
        <f>IF(Orçamento!A28="","",Orçamento!A28)</f>
        <v/>
      </c>
      <c r="B177" s="1540"/>
      <c r="C177" s="1540"/>
      <c r="D177" s="1540"/>
      <c r="E177" s="1541"/>
      <c r="F177" s="880" t="str">
        <f>IF(Orçamento!B28="","",Orçamento!B28)</f>
        <v/>
      </c>
      <c r="G177" s="881" t="str">
        <f>IF(Orçamento!C28="","",Orçamento!C28)</f>
        <v/>
      </c>
      <c r="H177" s="878" t="str">
        <f>IF(Orçamento!D28="","",Orçamento!D28)</f>
        <v/>
      </c>
      <c r="I177" s="877" t="str">
        <f>IF(Orçamento!E28="","",Orçamento!E28)</f>
        <v/>
      </c>
      <c r="J177" s="878" t="str">
        <f>IF(Orçamento!F28="","",Orçamento!F28)</f>
        <v/>
      </c>
      <c r="K177" s="877" t="str">
        <f>IF(Orçamento!G28="","",Orçamento!G28)</f>
        <v/>
      </c>
      <c r="L177" s="879" t="str">
        <f>IF(Orçamento!H28="","",Orçamento!H28)</f>
        <v/>
      </c>
    </row>
    <row r="178" spans="1:12" x14ac:dyDescent="0.35">
      <c r="A178" s="1539" t="str">
        <f>IF(Orçamento!A29="","",Orçamento!A29)</f>
        <v/>
      </c>
      <c r="B178" s="1540"/>
      <c r="C178" s="1540"/>
      <c r="D178" s="1540"/>
      <c r="E178" s="1541"/>
      <c r="F178" s="880" t="str">
        <f>IF(Orçamento!B29="","",Orçamento!B29)</f>
        <v/>
      </c>
      <c r="G178" s="881" t="str">
        <f>IF(Orçamento!C29="","",Orçamento!C29)</f>
        <v/>
      </c>
      <c r="H178" s="878" t="str">
        <f>IF(Orçamento!D29="","",Orçamento!D29)</f>
        <v/>
      </c>
      <c r="I178" s="877" t="str">
        <f>IF(Orçamento!E29="","",Orçamento!E29)</f>
        <v/>
      </c>
      <c r="J178" s="878" t="str">
        <f>IF(Orçamento!F29="","",Orçamento!F29)</f>
        <v/>
      </c>
      <c r="K178" s="877" t="str">
        <f>IF(Orçamento!G29="","",Orçamento!G29)</f>
        <v/>
      </c>
      <c r="L178" s="879" t="str">
        <f>IF(Orçamento!H29="","",Orçamento!H29)</f>
        <v/>
      </c>
    </row>
    <row r="179" spans="1:12" x14ac:dyDescent="0.35">
      <c r="A179" s="1539" t="str">
        <f>IF(Orçamento!A30="","",Orçamento!A30)</f>
        <v/>
      </c>
      <c r="B179" s="1540"/>
      <c r="C179" s="1540"/>
      <c r="D179" s="1540"/>
      <c r="E179" s="1541"/>
      <c r="F179" s="880" t="str">
        <f>IF(Orçamento!B30="","",Orçamento!B30)</f>
        <v/>
      </c>
      <c r="G179" s="881" t="str">
        <f>IF(Orçamento!C30="","",Orçamento!C30)</f>
        <v/>
      </c>
      <c r="H179" s="878" t="str">
        <f>IF(Orçamento!D30="","",Orçamento!D30)</f>
        <v/>
      </c>
      <c r="I179" s="877" t="str">
        <f>IF(Orçamento!E30="","",Orçamento!E30)</f>
        <v/>
      </c>
      <c r="J179" s="878" t="str">
        <f>IF(Orçamento!F30="","",Orçamento!F30)</f>
        <v/>
      </c>
      <c r="K179" s="877" t="str">
        <f>IF(Orçamento!G30="","",Orçamento!G30)</f>
        <v/>
      </c>
      <c r="L179" s="879" t="str">
        <f>IF(Orçamento!H30="","",Orçamento!H30)</f>
        <v/>
      </c>
    </row>
    <row r="180" spans="1:12" x14ac:dyDescent="0.35">
      <c r="A180" s="1539" t="str">
        <f>IF(Orçamento!A31="","",Orçamento!A31)</f>
        <v/>
      </c>
      <c r="B180" s="1540"/>
      <c r="C180" s="1540"/>
      <c r="D180" s="1540"/>
      <c r="E180" s="1541"/>
      <c r="F180" s="880" t="str">
        <f>IF(Orçamento!B31="","",Orçamento!B31)</f>
        <v/>
      </c>
      <c r="G180" s="881" t="str">
        <f>IF(Orçamento!C31="","",Orçamento!C31)</f>
        <v/>
      </c>
      <c r="H180" s="878" t="str">
        <f>IF(Orçamento!D31="","",Orçamento!D31)</f>
        <v/>
      </c>
      <c r="I180" s="877" t="str">
        <f>IF(Orçamento!E31="","",Orçamento!E31)</f>
        <v/>
      </c>
      <c r="J180" s="878" t="str">
        <f>IF(Orçamento!F31="","",Orçamento!F31)</f>
        <v/>
      </c>
      <c r="K180" s="877" t="str">
        <f>IF(Orçamento!G31="","",Orçamento!G31)</f>
        <v/>
      </c>
      <c r="L180" s="879" t="str">
        <f>IF(Orçamento!H31="","",Orçamento!H31)</f>
        <v/>
      </c>
    </row>
    <row r="181" spans="1:12" x14ac:dyDescent="0.35">
      <c r="A181" s="1539" t="str">
        <f>IF(Orçamento!A32="","",Orçamento!A32)</f>
        <v/>
      </c>
      <c r="B181" s="1540"/>
      <c r="C181" s="1540"/>
      <c r="D181" s="1540"/>
      <c r="E181" s="1541"/>
      <c r="F181" s="880" t="str">
        <f>IF(Orçamento!B32="","",Orçamento!B32)</f>
        <v/>
      </c>
      <c r="G181" s="881" t="str">
        <f>IF(Orçamento!C32="","",Orçamento!C32)</f>
        <v/>
      </c>
      <c r="H181" s="878" t="str">
        <f>IF(Orçamento!D32="","",Orçamento!D32)</f>
        <v/>
      </c>
      <c r="I181" s="877" t="str">
        <f>IF(Orçamento!E32="","",Orçamento!E32)</f>
        <v/>
      </c>
      <c r="J181" s="878" t="str">
        <f>IF(Orçamento!F32="","",Orçamento!F32)</f>
        <v/>
      </c>
      <c r="K181" s="877" t="str">
        <f>IF(Orçamento!G32="","",Orçamento!G32)</f>
        <v/>
      </c>
      <c r="L181" s="879" t="str">
        <f>IF(Orçamento!H32="","",Orçamento!H32)</f>
        <v/>
      </c>
    </row>
    <row r="182" spans="1:12" x14ac:dyDescent="0.35">
      <c r="A182" s="1539" t="str">
        <f>IF(Orçamento!A33="","",Orçamento!A33)</f>
        <v/>
      </c>
      <c r="B182" s="1540"/>
      <c r="C182" s="1540"/>
      <c r="D182" s="1540"/>
      <c r="E182" s="1541"/>
      <c r="F182" s="880" t="str">
        <f>IF(Orçamento!B33="","",Orçamento!B33)</f>
        <v/>
      </c>
      <c r="G182" s="881" t="str">
        <f>IF(Orçamento!C33="","",Orçamento!C33)</f>
        <v/>
      </c>
      <c r="H182" s="878" t="str">
        <f>IF(Orçamento!D33="","",Orçamento!D33)</f>
        <v/>
      </c>
      <c r="I182" s="877" t="str">
        <f>IF(Orçamento!E33="","",Orçamento!E33)</f>
        <v/>
      </c>
      <c r="J182" s="878" t="str">
        <f>IF(Orçamento!F33="","",Orçamento!F33)</f>
        <v/>
      </c>
      <c r="K182" s="877" t="str">
        <f>IF(Orçamento!G33="","",Orçamento!G33)</f>
        <v/>
      </c>
      <c r="L182" s="879" t="str">
        <f>IF(Orçamento!H33="","",Orçamento!H33)</f>
        <v/>
      </c>
    </row>
    <row r="183" spans="1:12" x14ac:dyDescent="0.35">
      <c r="A183" s="1539" t="str">
        <f>IF(Orçamento!A34="","",Orçamento!A34)</f>
        <v/>
      </c>
      <c r="B183" s="1540"/>
      <c r="C183" s="1540"/>
      <c r="D183" s="1540"/>
      <c r="E183" s="1541"/>
      <c r="F183" s="880" t="str">
        <f>IF(Orçamento!B34="","",Orçamento!B34)</f>
        <v/>
      </c>
      <c r="G183" s="881" t="str">
        <f>IF(Orçamento!C34="","",Orçamento!C34)</f>
        <v/>
      </c>
      <c r="H183" s="878" t="str">
        <f>IF(Orçamento!D34="","",Orçamento!D34)</f>
        <v/>
      </c>
      <c r="I183" s="877" t="str">
        <f>IF(Orçamento!E34="","",Orçamento!E34)</f>
        <v/>
      </c>
      <c r="J183" s="878" t="str">
        <f>IF(Orçamento!F34="","",Orçamento!F34)</f>
        <v/>
      </c>
      <c r="K183" s="877" t="str">
        <f>IF(Orçamento!G34="","",Orçamento!G34)</f>
        <v/>
      </c>
      <c r="L183" s="879" t="str">
        <f>IF(Orçamento!H34="","",Orçamento!H34)</f>
        <v/>
      </c>
    </row>
    <row r="184" spans="1:12" x14ac:dyDescent="0.35">
      <c r="A184" s="1539" t="str">
        <f>IF(Orçamento!A35="","",Orçamento!A35)</f>
        <v/>
      </c>
      <c r="B184" s="1540"/>
      <c r="C184" s="1540"/>
      <c r="D184" s="1540"/>
      <c r="E184" s="1541"/>
      <c r="F184" s="880" t="str">
        <f>IF(Orçamento!B35="","",Orçamento!B35)</f>
        <v/>
      </c>
      <c r="G184" s="881" t="str">
        <f>IF(Orçamento!C35="","",Orçamento!C35)</f>
        <v/>
      </c>
      <c r="H184" s="878" t="str">
        <f>IF(Orçamento!D35="","",Orçamento!D35)</f>
        <v/>
      </c>
      <c r="I184" s="877" t="str">
        <f>IF(Orçamento!E35="","",Orçamento!E35)</f>
        <v/>
      </c>
      <c r="J184" s="878" t="str">
        <f>IF(Orçamento!F35="","",Orçamento!F35)</f>
        <v/>
      </c>
      <c r="K184" s="877" t="str">
        <f>IF(Orçamento!G35="","",Orçamento!G35)</f>
        <v/>
      </c>
      <c r="L184" s="879" t="str">
        <f>IF(Orçamento!H35="","",Orçamento!H35)</f>
        <v/>
      </c>
    </row>
    <row r="185" spans="1:12" x14ac:dyDescent="0.35">
      <c r="A185" s="1539" t="str">
        <f>IF(Orçamento!A36="","",Orçamento!A36)</f>
        <v/>
      </c>
      <c r="B185" s="1540"/>
      <c r="C185" s="1540"/>
      <c r="D185" s="1540"/>
      <c r="E185" s="1541"/>
      <c r="F185" s="880" t="str">
        <f>IF(Orçamento!B36="","",Orçamento!B36)</f>
        <v/>
      </c>
      <c r="G185" s="881" t="str">
        <f>IF(Orçamento!C36="","",Orçamento!C36)</f>
        <v/>
      </c>
      <c r="H185" s="878" t="str">
        <f>IF(Orçamento!D36="","",Orçamento!D36)</f>
        <v/>
      </c>
      <c r="I185" s="877" t="str">
        <f>IF(Orçamento!E36="","",Orçamento!E36)</f>
        <v/>
      </c>
      <c r="J185" s="878" t="str">
        <f>IF(Orçamento!F36="","",Orçamento!F36)</f>
        <v/>
      </c>
      <c r="K185" s="877" t="str">
        <f>IF(Orçamento!G36="","",Orçamento!G36)</f>
        <v/>
      </c>
      <c r="L185" s="879" t="str">
        <f>IF(Orçamento!H36="","",Orçamento!H36)</f>
        <v/>
      </c>
    </row>
    <row r="186" spans="1:12" x14ac:dyDescent="0.35">
      <c r="A186" s="1539" t="str">
        <f>IF(Orçamento!A37="","",Orçamento!A37)</f>
        <v/>
      </c>
      <c r="B186" s="1540"/>
      <c r="C186" s="1540"/>
      <c r="D186" s="1540"/>
      <c r="E186" s="1541"/>
      <c r="F186" s="880" t="str">
        <f>IF(Orçamento!B37="","",Orçamento!B37)</f>
        <v/>
      </c>
      <c r="G186" s="881" t="str">
        <f>IF(Orçamento!C37="","",Orçamento!C37)</f>
        <v/>
      </c>
      <c r="H186" s="878" t="str">
        <f>IF(Orçamento!D37="","",Orçamento!D37)</f>
        <v/>
      </c>
      <c r="I186" s="877" t="str">
        <f>IF(Orçamento!E37="","",Orçamento!E37)</f>
        <v/>
      </c>
      <c r="J186" s="878" t="str">
        <f>IF(Orçamento!F37="","",Orçamento!F37)</f>
        <v/>
      </c>
      <c r="K186" s="877" t="str">
        <f>IF(Orçamento!G37="","",Orçamento!G37)</f>
        <v/>
      </c>
      <c r="L186" s="879" t="str">
        <f>IF(Orçamento!H37="","",Orçamento!H37)</f>
        <v/>
      </c>
    </row>
    <row r="187" spans="1:12" x14ac:dyDescent="0.35">
      <c r="A187" s="1539" t="str">
        <f>IF(Orçamento!A38="","",Orçamento!A38)</f>
        <v/>
      </c>
      <c r="B187" s="1540"/>
      <c r="C187" s="1540"/>
      <c r="D187" s="1540"/>
      <c r="E187" s="1541"/>
      <c r="F187" s="880" t="str">
        <f>IF(Orçamento!B38="","",Orçamento!B38)</f>
        <v/>
      </c>
      <c r="G187" s="881" t="str">
        <f>IF(Orçamento!C38="","",Orçamento!C38)</f>
        <v/>
      </c>
      <c r="H187" s="878" t="str">
        <f>IF(Orçamento!D38="","",Orçamento!D38)</f>
        <v/>
      </c>
      <c r="I187" s="877" t="str">
        <f>IF(Orçamento!E38="","",Orçamento!E38)</f>
        <v/>
      </c>
      <c r="J187" s="878" t="str">
        <f>IF(Orçamento!F38="","",Orçamento!F38)</f>
        <v/>
      </c>
      <c r="K187" s="877" t="str">
        <f>IF(Orçamento!G38="","",Orçamento!G38)</f>
        <v/>
      </c>
      <c r="L187" s="879" t="str">
        <f>IF(Orçamento!H38="","",Orçamento!H38)</f>
        <v/>
      </c>
    </row>
    <row r="188" spans="1:12" x14ac:dyDescent="0.35">
      <c r="A188" s="1539" t="str">
        <f>IF(Orçamento!A39="","",Orçamento!A39)</f>
        <v/>
      </c>
      <c r="B188" s="1540"/>
      <c r="C188" s="1540"/>
      <c r="D188" s="1540"/>
      <c r="E188" s="1541"/>
      <c r="F188" s="880" t="str">
        <f>IF(Orçamento!B39="","",Orçamento!B39)</f>
        <v/>
      </c>
      <c r="G188" s="881" t="str">
        <f>IF(Orçamento!C39="","",Orçamento!C39)</f>
        <v/>
      </c>
      <c r="H188" s="878" t="str">
        <f>IF(Orçamento!D39="","",Orçamento!D39)</f>
        <v/>
      </c>
      <c r="I188" s="877" t="str">
        <f>IF(Orçamento!E39="","",Orçamento!E39)</f>
        <v/>
      </c>
      <c r="J188" s="878" t="str">
        <f>IF(Orçamento!F39="","",Orçamento!F39)</f>
        <v/>
      </c>
      <c r="K188" s="877" t="str">
        <f>IF(Orçamento!G39="","",Orçamento!G39)</f>
        <v/>
      </c>
      <c r="L188" s="879" t="str">
        <f>IF(Orçamento!H39="","",Orçamento!H39)</f>
        <v/>
      </c>
    </row>
    <row r="189" spans="1:12" x14ac:dyDescent="0.35">
      <c r="A189" s="1539" t="str">
        <f>IF(Orçamento!A40="","",Orçamento!A40)</f>
        <v/>
      </c>
      <c r="B189" s="1540"/>
      <c r="C189" s="1540"/>
      <c r="D189" s="1540"/>
      <c r="E189" s="1541"/>
      <c r="F189" s="880" t="str">
        <f>IF(Orçamento!B40="","",Orçamento!B40)</f>
        <v/>
      </c>
      <c r="G189" s="881" t="str">
        <f>IF(Orçamento!C40="","",Orçamento!C40)</f>
        <v/>
      </c>
      <c r="H189" s="878" t="str">
        <f>IF(Orçamento!D40="","",Orçamento!D40)</f>
        <v/>
      </c>
      <c r="I189" s="877" t="str">
        <f>IF(Orçamento!E40="","",Orçamento!E40)</f>
        <v/>
      </c>
      <c r="J189" s="878" t="str">
        <f>IF(Orçamento!F40="","",Orçamento!F40)</f>
        <v/>
      </c>
      <c r="K189" s="877" t="str">
        <f>IF(Orçamento!G40="","",Orçamento!G40)</f>
        <v/>
      </c>
      <c r="L189" s="879" t="str">
        <f>IF(Orçamento!H40="","",Orçamento!H40)</f>
        <v/>
      </c>
    </row>
    <row r="190" spans="1:12" x14ac:dyDescent="0.35">
      <c r="A190" s="1539" t="str">
        <f>IF(Orçamento!A41="","",Orçamento!A41)</f>
        <v/>
      </c>
      <c r="B190" s="1540"/>
      <c r="C190" s="1540"/>
      <c r="D190" s="1540"/>
      <c r="E190" s="1541"/>
      <c r="F190" s="880" t="str">
        <f>IF(Orçamento!B41="","",Orçamento!B41)</f>
        <v/>
      </c>
      <c r="G190" s="881" t="str">
        <f>IF(Orçamento!C41="","",Orçamento!C41)</f>
        <v/>
      </c>
      <c r="H190" s="878" t="str">
        <f>IF(Orçamento!D41="","",Orçamento!D41)</f>
        <v/>
      </c>
      <c r="I190" s="877" t="str">
        <f>IF(Orçamento!E41="","",Orçamento!E41)</f>
        <v/>
      </c>
      <c r="J190" s="878" t="str">
        <f>IF(Orçamento!F41="","",Orçamento!F41)</f>
        <v/>
      </c>
      <c r="K190" s="877" t="str">
        <f>IF(Orçamento!G41="","",Orçamento!G41)</f>
        <v/>
      </c>
      <c r="L190" s="879" t="str">
        <f>IF(Orçamento!H41="","",Orçamento!H41)</f>
        <v/>
      </c>
    </row>
    <row r="191" spans="1:12" x14ac:dyDescent="0.35">
      <c r="A191" s="1539" t="str">
        <f>IF(Orçamento!A42="","",Orçamento!A42)</f>
        <v/>
      </c>
      <c r="B191" s="1540"/>
      <c r="C191" s="1540"/>
      <c r="D191" s="1540"/>
      <c r="E191" s="1541"/>
      <c r="F191" s="880" t="str">
        <f>IF(Orçamento!B42="","",Orçamento!B42)</f>
        <v/>
      </c>
      <c r="G191" s="881" t="str">
        <f>IF(Orçamento!C42="","",Orçamento!C42)</f>
        <v/>
      </c>
      <c r="H191" s="878" t="str">
        <f>IF(Orçamento!D42="","",Orçamento!D42)</f>
        <v/>
      </c>
      <c r="I191" s="877" t="str">
        <f>IF(Orçamento!E42="","",Orçamento!E42)</f>
        <v/>
      </c>
      <c r="J191" s="878" t="str">
        <f>IF(Orçamento!F42="","",Orçamento!F42)</f>
        <v/>
      </c>
      <c r="K191" s="877" t="str">
        <f>IF(Orçamento!G42="","",Orçamento!G42)</f>
        <v/>
      </c>
      <c r="L191" s="879" t="str">
        <f>IF(Orçamento!H42="","",Orçamento!H42)</f>
        <v/>
      </c>
    </row>
    <row r="192" spans="1:12" x14ac:dyDescent="0.35">
      <c r="A192" s="1539" t="str">
        <f>IF(Orçamento!A43="","",Orçamento!A43)</f>
        <v/>
      </c>
      <c r="B192" s="1540"/>
      <c r="C192" s="1540"/>
      <c r="D192" s="1540"/>
      <c r="E192" s="1541"/>
      <c r="F192" s="880" t="str">
        <f>IF(Orçamento!B43="","",Orçamento!B43)</f>
        <v/>
      </c>
      <c r="G192" s="881" t="str">
        <f>IF(Orçamento!C43="","",Orçamento!C43)</f>
        <v/>
      </c>
      <c r="H192" s="878" t="str">
        <f>IF(Orçamento!D43="","",Orçamento!D43)</f>
        <v/>
      </c>
      <c r="I192" s="877" t="str">
        <f>IF(Orçamento!E43="","",Orçamento!E43)</f>
        <v/>
      </c>
      <c r="J192" s="878" t="str">
        <f>IF(Orçamento!F43="","",Orçamento!F43)</f>
        <v/>
      </c>
      <c r="K192" s="877" t="str">
        <f>IF(Orçamento!G43="","",Orçamento!G43)</f>
        <v/>
      </c>
      <c r="L192" s="879" t="str">
        <f>IF(Orçamento!H43="","",Orçamento!H43)</f>
        <v/>
      </c>
    </row>
    <row r="193" spans="1:12" x14ac:dyDescent="0.35">
      <c r="A193" s="1539" t="str">
        <f>IF(Orçamento!A44="","",Orçamento!A44)</f>
        <v/>
      </c>
      <c r="B193" s="1540"/>
      <c r="C193" s="1540"/>
      <c r="D193" s="1540"/>
      <c r="E193" s="1541"/>
      <c r="F193" s="880" t="str">
        <f>IF(Orçamento!B44="","",Orçamento!B44)</f>
        <v/>
      </c>
      <c r="G193" s="881" t="str">
        <f>IF(Orçamento!C44="","",Orçamento!C44)</f>
        <v/>
      </c>
      <c r="H193" s="878" t="str">
        <f>IF(Orçamento!D44="","",Orçamento!D44)</f>
        <v/>
      </c>
      <c r="I193" s="877" t="str">
        <f>IF(Orçamento!E44="","",Orçamento!E44)</f>
        <v/>
      </c>
      <c r="J193" s="878" t="str">
        <f>IF(Orçamento!F44="","",Orçamento!F44)</f>
        <v/>
      </c>
      <c r="K193" s="877" t="str">
        <f>IF(Orçamento!G44="","",Orçamento!G44)</f>
        <v/>
      </c>
      <c r="L193" s="879" t="str">
        <f>IF(Orçamento!H44="","",Orçamento!H44)</f>
        <v/>
      </c>
    </row>
    <row r="194" spans="1:12" x14ac:dyDescent="0.35">
      <c r="A194" s="1539" t="str">
        <f>IF(Orçamento!A45="","",Orçamento!A45)</f>
        <v/>
      </c>
      <c r="B194" s="1540"/>
      <c r="C194" s="1540"/>
      <c r="D194" s="1540"/>
      <c r="E194" s="1541"/>
      <c r="F194" s="880" t="str">
        <f>IF(Orçamento!B45="","",Orçamento!B45)</f>
        <v/>
      </c>
      <c r="G194" s="881" t="str">
        <f>IF(Orçamento!C45="","",Orçamento!C45)</f>
        <v/>
      </c>
      <c r="H194" s="878" t="str">
        <f>IF(Orçamento!D45="","",Orçamento!D45)</f>
        <v/>
      </c>
      <c r="I194" s="877" t="str">
        <f>IF(Orçamento!E45="","",Orçamento!E45)</f>
        <v/>
      </c>
      <c r="J194" s="878" t="str">
        <f>IF(Orçamento!F45="","",Orçamento!F45)</f>
        <v/>
      </c>
      <c r="K194" s="877" t="str">
        <f>IF(Orçamento!G45="","",Orçamento!G45)</f>
        <v/>
      </c>
      <c r="L194" s="879" t="str">
        <f>IF(Orçamento!H45="","",Orçamento!H45)</f>
        <v/>
      </c>
    </row>
    <row r="195" spans="1:12" x14ac:dyDescent="0.35">
      <c r="A195" s="1539" t="str">
        <f>IF(Orçamento!A46="","",Orçamento!A46)</f>
        <v/>
      </c>
      <c r="B195" s="1540"/>
      <c r="C195" s="1540"/>
      <c r="D195" s="1540"/>
      <c r="E195" s="1541"/>
      <c r="F195" s="880" t="str">
        <f>IF(Orçamento!B46="","",Orçamento!B46)</f>
        <v/>
      </c>
      <c r="G195" s="881" t="str">
        <f>IF(Orçamento!C46="","",Orçamento!C46)</f>
        <v/>
      </c>
      <c r="H195" s="878" t="str">
        <f>IF(Orçamento!D46="","",Orçamento!D46)</f>
        <v/>
      </c>
      <c r="I195" s="877" t="str">
        <f>IF(Orçamento!E46="","",Orçamento!E46)</f>
        <v/>
      </c>
      <c r="J195" s="878" t="str">
        <f>IF(Orçamento!F46="","",Orçamento!F46)</f>
        <v/>
      </c>
      <c r="K195" s="877" t="str">
        <f>IF(Orçamento!G46="","",Orçamento!G46)</f>
        <v/>
      </c>
      <c r="L195" s="879" t="str">
        <f>IF(Orçamento!H46="","",Orçamento!H46)</f>
        <v/>
      </c>
    </row>
    <row r="196" spans="1:12" x14ac:dyDescent="0.35">
      <c r="A196" s="1539" t="str">
        <f>IF(Orçamento!A47="","",Orçamento!A47)</f>
        <v/>
      </c>
      <c r="B196" s="1540"/>
      <c r="C196" s="1540"/>
      <c r="D196" s="1540"/>
      <c r="E196" s="1541"/>
      <c r="F196" s="880" t="str">
        <f>IF(Orçamento!B47="","",Orçamento!B47)</f>
        <v/>
      </c>
      <c r="G196" s="881" t="str">
        <f>IF(Orçamento!C47="","",Orçamento!C47)</f>
        <v/>
      </c>
      <c r="H196" s="878" t="str">
        <f>IF(Orçamento!D47="","",Orçamento!D47)</f>
        <v/>
      </c>
      <c r="I196" s="877" t="str">
        <f>IF(Orçamento!E47="","",Orçamento!E47)</f>
        <v/>
      </c>
      <c r="J196" s="878" t="str">
        <f>IF(Orçamento!F47="","",Orçamento!F47)</f>
        <v/>
      </c>
      <c r="K196" s="877" t="str">
        <f>IF(Orçamento!G47="","",Orçamento!G47)</f>
        <v/>
      </c>
      <c r="L196" s="879" t="str">
        <f>IF(Orçamento!H47="","",Orçamento!H47)</f>
        <v/>
      </c>
    </row>
    <row r="197" spans="1:12" x14ac:dyDescent="0.35">
      <c r="A197" s="1539" t="str">
        <f>IF(Orçamento!A48="","",Orçamento!A48)</f>
        <v/>
      </c>
      <c r="B197" s="1540"/>
      <c r="C197" s="1540"/>
      <c r="D197" s="1540"/>
      <c r="E197" s="1541"/>
      <c r="F197" s="880" t="str">
        <f>IF(Orçamento!B48="","",Orçamento!B48)</f>
        <v/>
      </c>
      <c r="G197" s="881" t="str">
        <f>IF(Orçamento!C48="","",Orçamento!C48)</f>
        <v/>
      </c>
      <c r="H197" s="878" t="str">
        <f>IF(Orçamento!D48="","",Orçamento!D48)</f>
        <v/>
      </c>
      <c r="I197" s="877" t="str">
        <f>IF(Orçamento!E48="","",Orçamento!E48)</f>
        <v/>
      </c>
      <c r="J197" s="878" t="str">
        <f>IF(Orçamento!F48="","",Orçamento!F48)</f>
        <v/>
      </c>
      <c r="K197" s="877" t="str">
        <f>IF(Orçamento!G48="","",Orçamento!G48)</f>
        <v/>
      </c>
      <c r="L197" s="879" t="str">
        <f>IF(Orçamento!H48="","",Orçamento!H48)</f>
        <v/>
      </c>
    </row>
    <row r="198" spans="1:12" x14ac:dyDescent="0.35">
      <c r="A198" s="1539" t="str">
        <f>IF(Orçamento!A49="","",Orçamento!A49)</f>
        <v/>
      </c>
      <c r="B198" s="1540"/>
      <c r="C198" s="1540"/>
      <c r="D198" s="1540"/>
      <c r="E198" s="1541"/>
      <c r="F198" s="880" t="str">
        <f>IF(Orçamento!B49="","",Orçamento!B49)</f>
        <v/>
      </c>
      <c r="G198" s="881" t="str">
        <f>IF(Orçamento!C49="","",Orçamento!C49)</f>
        <v/>
      </c>
      <c r="H198" s="878" t="str">
        <f>IF(Orçamento!D49="","",Orçamento!D49)</f>
        <v/>
      </c>
      <c r="I198" s="877" t="str">
        <f>IF(Orçamento!E49="","",Orçamento!E49)</f>
        <v/>
      </c>
      <c r="J198" s="878" t="str">
        <f>IF(Orçamento!F49="","",Orçamento!F49)</f>
        <v/>
      </c>
      <c r="K198" s="877" t="str">
        <f>IF(Orçamento!G49="","",Orçamento!G49)</f>
        <v/>
      </c>
      <c r="L198" s="879" t="str">
        <f>IF(Orçamento!H49="","",Orçamento!H49)</f>
        <v/>
      </c>
    </row>
    <row r="199" spans="1:12" x14ac:dyDescent="0.35">
      <c r="A199" s="1539" t="str">
        <f>IF(Orçamento!A50="","",Orçamento!A50)</f>
        <v/>
      </c>
      <c r="B199" s="1540"/>
      <c r="C199" s="1540"/>
      <c r="D199" s="1540"/>
      <c r="E199" s="1541"/>
      <c r="F199" s="880" t="str">
        <f>IF(Orçamento!B50="","",Orçamento!B50)</f>
        <v/>
      </c>
      <c r="G199" s="881" t="str">
        <f>IF(Orçamento!C50="","",Orçamento!C50)</f>
        <v/>
      </c>
      <c r="H199" s="878" t="str">
        <f>IF(Orçamento!D50="","",Orçamento!D50)</f>
        <v/>
      </c>
      <c r="I199" s="877" t="str">
        <f>IF(Orçamento!E50="","",Orçamento!E50)</f>
        <v/>
      </c>
      <c r="J199" s="878" t="str">
        <f>IF(Orçamento!F50="","",Orçamento!F50)</f>
        <v/>
      </c>
      <c r="K199" s="877" t="str">
        <f>IF(Orçamento!G50="","",Orçamento!G50)</f>
        <v/>
      </c>
      <c r="L199" s="879" t="str">
        <f>IF(Orçamento!H50="","",Orçamento!H50)</f>
        <v/>
      </c>
    </row>
    <row r="200" spans="1:12" x14ac:dyDescent="0.35">
      <c r="A200" s="1539" t="str">
        <f>IF(Orçamento!A51="","",Orçamento!A51)</f>
        <v/>
      </c>
      <c r="B200" s="1540"/>
      <c r="C200" s="1540"/>
      <c r="D200" s="1540"/>
      <c r="E200" s="1541"/>
      <c r="F200" s="880" t="str">
        <f>IF(Orçamento!B51="","",Orçamento!B51)</f>
        <v/>
      </c>
      <c r="G200" s="881" t="str">
        <f>IF(Orçamento!C51="","",Orçamento!C51)</f>
        <v/>
      </c>
      <c r="H200" s="878" t="str">
        <f>IF(Orçamento!D51="","",Orçamento!D51)</f>
        <v/>
      </c>
      <c r="I200" s="877" t="str">
        <f>IF(Orçamento!E51="","",Orçamento!E51)</f>
        <v/>
      </c>
      <c r="J200" s="878" t="str">
        <f>IF(Orçamento!F51="","",Orçamento!F51)</f>
        <v/>
      </c>
      <c r="K200" s="877" t="str">
        <f>IF(Orçamento!G51="","",Orçamento!G51)</f>
        <v/>
      </c>
      <c r="L200" s="879" t="str">
        <f>IF(Orçamento!H51="","",Orçamento!H51)</f>
        <v/>
      </c>
    </row>
    <row r="201" spans="1:12" x14ac:dyDescent="0.35">
      <c r="A201" s="1539" t="str">
        <f>IF(Orçamento!A52="","",Orçamento!A52)</f>
        <v/>
      </c>
      <c r="B201" s="1540"/>
      <c r="C201" s="1540"/>
      <c r="D201" s="1540"/>
      <c r="E201" s="1541"/>
      <c r="F201" s="880" t="str">
        <f>IF(Orçamento!B52="","",Orçamento!B52)</f>
        <v/>
      </c>
      <c r="G201" s="881" t="str">
        <f>IF(Orçamento!C52="","",Orçamento!C52)</f>
        <v/>
      </c>
      <c r="H201" s="878" t="str">
        <f>IF(Orçamento!D52="","",Orçamento!D52)</f>
        <v/>
      </c>
      <c r="I201" s="877" t="str">
        <f>IF(Orçamento!E52="","",Orçamento!E52)</f>
        <v/>
      </c>
      <c r="J201" s="878" t="str">
        <f>IF(Orçamento!F52="","",Orçamento!F52)</f>
        <v/>
      </c>
      <c r="K201" s="877" t="str">
        <f>IF(Orçamento!G52="","",Orçamento!G52)</f>
        <v/>
      </c>
      <c r="L201" s="879" t="str">
        <f>IF(Orçamento!H52="","",Orçamento!H52)</f>
        <v/>
      </c>
    </row>
    <row r="202" spans="1:12" x14ac:dyDescent="0.35">
      <c r="A202" s="1539" t="str">
        <f>IF(Orçamento!A53="","",Orçamento!A53)</f>
        <v/>
      </c>
      <c r="B202" s="1540"/>
      <c r="C202" s="1540"/>
      <c r="D202" s="1540"/>
      <c r="E202" s="1541"/>
      <c r="F202" s="880" t="str">
        <f>IF(Orçamento!B53="","",Orçamento!B53)</f>
        <v/>
      </c>
      <c r="G202" s="881" t="str">
        <f>IF(Orçamento!C53="","",Orçamento!C53)</f>
        <v/>
      </c>
      <c r="H202" s="878" t="str">
        <f>IF(Orçamento!D53="","",Orçamento!D53)</f>
        <v/>
      </c>
      <c r="I202" s="877" t="str">
        <f>IF(Orçamento!E53="","",Orçamento!E53)</f>
        <v/>
      </c>
      <c r="J202" s="878" t="str">
        <f>IF(Orçamento!F53="","",Orçamento!F53)</f>
        <v/>
      </c>
      <c r="K202" s="877" t="str">
        <f>IF(Orçamento!G53="","",Orçamento!G53)</f>
        <v/>
      </c>
      <c r="L202" s="879" t="str">
        <f>IF(Orçamento!H53="","",Orçamento!H53)</f>
        <v/>
      </c>
    </row>
    <row r="203" spans="1:12" x14ac:dyDescent="0.35">
      <c r="A203" s="1532" t="str">
        <f>IF(Orçamento!A54="","",Orçamento!A54)</f>
        <v>Investimentos Semifixos - Aquisição de Animais</v>
      </c>
      <c r="B203" s="1533"/>
      <c r="C203" s="1533"/>
      <c r="D203" s="1533"/>
      <c r="E203" s="1533"/>
      <c r="F203" s="1534"/>
      <c r="G203" s="1534"/>
      <c r="H203" s="1535"/>
      <c r="I203" s="872">
        <f>IF(Orçamento!E54="","",Orçamento!E54)</f>
        <v>0</v>
      </c>
      <c r="J203" s="871">
        <f>IF(Orçamento!F54="","",Orçamento!F54)</f>
        <v>0</v>
      </c>
      <c r="K203" s="872">
        <f>IF(Orçamento!G54="","",Orçamento!G54)</f>
        <v>0</v>
      </c>
      <c r="L203" s="873" t="str">
        <f>IF(Orçamento!H54="","",Orçamento!H54)</f>
        <v>-</v>
      </c>
    </row>
    <row r="204" spans="1:12" x14ac:dyDescent="0.35">
      <c r="A204" s="1536" t="str">
        <f>IF(Orçamento!A55="","",Orçamento!A55)</f>
        <v/>
      </c>
      <c r="B204" s="1537"/>
      <c r="C204" s="1537"/>
      <c r="D204" s="1537"/>
      <c r="E204" s="1538"/>
      <c r="F204" s="880" t="str">
        <f>IF(Orçamento!B55="","",Orçamento!B55)</f>
        <v/>
      </c>
      <c r="G204" s="881" t="str">
        <f>IF(Orçamento!C55="","",Orçamento!C55)</f>
        <v/>
      </c>
      <c r="H204" s="878" t="str">
        <f>IF(Orçamento!D55="","",Orçamento!D55)</f>
        <v/>
      </c>
      <c r="I204" s="877" t="str">
        <f>IF(Orçamento!E55="","",Orçamento!E55)</f>
        <v/>
      </c>
      <c r="J204" s="878" t="str">
        <f>IF(Orçamento!F55="","",Orçamento!F55)</f>
        <v/>
      </c>
      <c r="K204" s="877" t="str">
        <f>IF(Orçamento!G55="","",Orçamento!G55)</f>
        <v/>
      </c>
      <c r="L204" s="879" t="str">
        <f>IF(Orçamento!H55="","",Orçamento!H55)</f>
        <v/>
      </c>
    </row>
    <row r="205" spans="1:12" x14ac:dyDescent="0.35">
      <c r="A205" s="1539" t="str">
        <f>IF(Orçamento!A56="","",Orçamento!A56)</f>
        <v/>
      </c>
      <c r="B205" s="1540"/>
      <c r="C205" s="1540"/>
      <c r="D205" s="1540"/>
      <c r="E205" s="1541"/>
      <c r="F205" s="880" t="str">
        <f>IF(Orçamento!B56="","",Orçamento!B56)</f>
        <v/>
      </c>
      <c r="G205" s="881" t="str">
        <f>IF(Orçamento!C56="","",Orçamento!C56)</f>
        <v/>
      </c>
      <c r="H205" s="878" t="str">
        <f>IF(Orçamento!D56="","",Orçamento!D56)</f>
        <v/>
      </c>
      <c r="I205" s="877" t="str">
        <f>IF(Orçamento!E56="","",Orçamento!E56)</f>
        <v/>
      </c>
      <c r="J205" s="878" t="str">
        <f>IF(Orçamento!F56="","",Orçamento!F56)</f>
        <v/>
      </c>
      <c r="K205" s="877" t="str">
        <f>IF(Orçamento!G56="","",Orçamento!G56)</f>
        <v/>
      </c>
      <c r="L205" s="879" t="str">
        <f>IF(Orçamento!H56="","",Orçamento!H56)</f>
        <v/>
      </c>
    </row>
    <row r="206" spans="1:12" x14ac:dyDescent="0.35">
      <c r="A206" s="1539" t="str">
        <f>IF(Orçamento!A57="","",Orçamento!A57)</f>
        <v/>
      </c>
      <c r="B206" s="1540"/>
      <c r="C206" s="1540"/>
      <c r="D206" s="1540"/>
      <c r="E206" s="1541"/>
      <c r="F206" s="880" t="str">
        <f>IF(Orçamento!B57="","",Orçamento!B57)</f>
        <v/>
      </c>
      <c r="G206" s="881" t="str">
        <f>IF(Orçamento!C57="","",Orçamento!C57)</f>
        <v/>
      </c>
      <c r="H206" s="878" t="str">
        <f>IF(Orçamento!D57="","",Orçamento!D57)</f>
        <v/>
      </c>
      <c r="I206" s="877" t="str">
        <f>IF(Orçamento!E57="","",Orçamento!E57)</f>
        <v/>
      </c>
      <c r="J206" s="878" t="str">
        <f>IF(Orçamento!F57="","",Orçamento!F57)</f>
        <v/>
      </c>
      <c r="K206" s="877" t="str">
        <f>IF(Orçamento!G57="","",Orçamento!G57)</f>
        <v/>
      </c>
      <c r="L206" s="879" t="str">
        <f>IF(Orçamento!H57="","",Orçamento!H57)</f>
        <v/>
      </c>
    </row>
    <row r="207" spans="1:12" x14ac:dyDescent="0.35">
      <c r="A207" s="1539" t="str">
        <f>IF(Orçamento!A58="","",Orçamento!A58)</f>
        <v/>
      </c>
      <c r="B207" s="1540"/>
      <c r="C207" s="1540"/>
      <c r="D207" s="1540"/>
      <c r="E207" s="1541"/>
      <c r="F207" s="880" t="str">
        <f>IF(Orçamento!B58="","",Orçamento!B58)</f>
        <v/>
      </c>
      <c r="G207" s="881" t="str">
        <f>IF(Orçamento!C58="","",Orçamento!C58)</f>
        <v/>
      </c>
      <c r="H207" s="878" t="str">
        <f>IF(Orçamento!D58="","",Orçamento!D58)</f>
        <v/>
      </c>
      <c r="I207" s="877" t="str">
        <f>IF(Orçamento!E58="","",Orçamento!E58)</f>
        <v/>
      </c>
      <c r="J207" s="878" t="str">
        <f>IF(Orçamento!F58="","",Orçamento!F58)</f>
        <v/>
      </c>
      <c r="K207" s="877" t="str">
        <f>IF(Orçamento!G58="","",Orçamento!G58)</f>
        <v/>
      </c>
      <c r="L207" s="879" t="str">
        <f>IF(Orçamento!H58="","",Orçamento!H58)</f>
        <v/>
      </c>
    </row>
    <row r="208" spans="1:12" x14ac:dyDescent="0.35">
      <c r="A208" s="1539" t="str">
        <f>IF(Orçamento!A59="","",Orçamento!A59)</f>
        <v/>
      </c>
      <c r="B208" s="1540"/>
      <c r="C208" s="1540"/>
      <c r="D208" s="1540"/>
      <c r="E208" s="1541"/>
      <c r="F208" s="880" t="str">
        <f>IF(Orçamento!B59="","",Orçamento!B59)</f>
        <v/>
      </c>
      <c r="G208" s="881" t="str">
        <f>IF(Orçamento!C59="","",Orçamento!C59)</f>
        <v/>
      </c>
      <c r="H208" s="878" t="str">
        <f>IF(Orçamento!D59="","",Orçamento!D59)</f>
        <v/>
      </c>
      <c r="I208" s="877" t="str">
        <f>IF(Orçamento!E59="","",Orçamento!E59)</f>
        <v/>
      </c>
      <c r="J208" s="878" t="str">
        <f>IF(Orçamento!F59="","",Orçamento!F59)</f>
        <v/>
      </c>
      <c r="K208" s="877" t="str">
        <f>IF(Orçamento!G59="","",Orçamento!G59)</f>
        <v/>
      </c>
      <c r="L208" s="879" t="str">
        <f>IF(Orçamento!H59="","",Orçamento!H59)</f>
        <v/>
      </c>
    </row>
    <row r="209" spans="1:12" x14ac:dyDescent="0.35">
      <c r="A209" s="1539" t="str">
        <f>IF(Orçamento!A60="","",Orçamento!A60)</f>
        <v/>
      </c>
      <c r="B209" s="1540"/>
      <c r="C209" s="1540"/>
      <c r="D209" s="1540"/>
      <c r="E209" s="1541"/>
      <c r="F209" s="880" t="str">
        <f>IF(Orçamento!B60="","",Orçamento!B60)</f>
        <v/>
      </c>
      <c r="G209" s="881" t="str">
        <f>IF(Orçamento!C60="","",Orçamento!C60)</f>
        <v/>
      </c>
      <c r="H209" s="878" t="str">
        <f>IF(Orçamento!D60="","",Orçamento!D60)</f>
        <v/>
      </c>
      <c r="I209" s="877" t="str">
        <f>IF(Orçamento!E60="","",Orçamento!E60)</f>
        <v/>
      </c>
      <c r="J209" s="878" t="str">
        <f>IF(Orçamento!F60="","",Orçamento!F60)</f>
        <v/>
      </c>
      <c r="K209" s="877" t="str">
        <f>IF(Orçamento!G60="","",Orçamento!G60)</f>
        <v/>
      </c>
      <c r="L209" s="879" t="str">
        <f>IF(Orçamento!H60="","",Orçamento!H60)</f>
        <v/>
      </c>
    </row>
    <row r="210" spans="1:12" x14ac:dyDescent="0.35">
      <c r="A210" s="1539" t="str">
        <f>IF(Orçamento!A61="","",Orçamento!A61)</f>
        <v/>
      </c>
      <c r="B210" s="1540"/>
      <c r="C210" s="1540"/>
      <c r="D210" s="1540"/>
      <c r="E210" s="1541"/>
      <c r="F210" s="880" t="str">
        <f>IF(Orçamento!B61="","",Orçamento!B61)</f>
        <v/>
      </c>
      <c r="G210" s="881" t="str">
        <f>IF(Orçamento!C61="","",Orçamento!C61)</f>
        <v/>
      </c>
      <c r="H210" s="878" t="str">
        <f>IF(Orçamento!D61="","",Orçamento!D61)</f>
        <v/>
      </c>
      <c r="I210" s="877" t="str">
        <f>IF(Orçamento!E61="","",Orçamento!E61)</f>
        <v/>
      </c>
      <c r="J210" s="878" t="str">
        <f>IF(Orçamento!F61="","",Orçamento!F61)</f>
        <v/>
      </c>
      <c r="K210" s="877" t="str">
        <f>IF(Orçamento!G61="","",Orçamento!G61)</f>
        <v/>
      </c>
      <c r="L210" s="879" t="str">
        <f>IF(Orçamento!H61="","",Orçamento!H61)</f>
        <v/>
      </c>
    </row>
    <row r="211" spans="1:12" x14ac:dyDescent="0.35">
      <c r="A211" s="1539" t="str">
        <f>IF(Orçamento!A62="","",Orçamento!A62)</f>
        <v/>
      </c>
      <c r="B211" s="1540"/>
      <c r="C211" s="1540"/>
      <c r="D211" s="1540"/>
      <c r="E211" s="1541"/>
      <c r="F211" s="880" t="str">
        <f>IF(Orçamento!B62="","",Orçamento!B62)</f>
        <v/>
      </c>
      <c r="G211" s="881" t="str">
        <f>IF(Orçamento!C62="","",Orçamento!C62)</f>
        <v/>
      </c>
      <c r="H211" s="878" t="str">
        <f>IF(Orçamento!D62="","",Orçamento!D62)</f>
        <v/>
      </c>
      <c r="I211" s="877" t="str">
        <f>IF(Orçamento!E62="","",Orçamento!E62)</f>
        <v/>
      </c>
      <c r="J211" s="878" t="str">
        <f>IF(Orçamento!F62="","",Orçamento!F62)</f>
        <v/>
      </c>
      <c r="K211" s="877" t="str">
        <f>IF(Orçamento!G62="","",Orçamento!G62)</f>
        <v/>
      </c>
      <c r="L211" s="879" t="str">
        <f>IF(Orçamento!H62="","",Orçamento!H62)</f>
        <v/>
      </c>
    </row>
    <row r="212" spans="1:12" x14ac:dyDescent="0.35">
      <c r="A212" s="1539" t="str">
        <f>IF(Orçamento!A63="","",Orçamento!A63)</f>
        <v/>
      </c>
      <c r="B212" s="1540"/>
      <c r="C212" s="1540"/>
      <c r="D212" s="1540"/>
      <c r="E212" s="1541"/>
      <c r="F212" s="880" t="str">
        <f>IF(Orçamento!B63="","",Orçamento!B63)</f>
        <v/>
      </c>
      <c r="G212" s="881" t="str">
        <f>IF(Orçamento!C63="","",Orçamento!C63)</f>
        <v/>
      </c>
      <c r="H212" s="878" t="str">
        <f>IF(Orçamento!D63="","",Orçamento!D63)</f>
        <v/>
      </c>
      <c r="I212" s="877" t="str">
        <f>IF(Orçamento!E63="","",Orçamento!E63)</f>
        <v/>
      </c>
      <c r="J212" s="878" t="str">
        <f>IF(Orçamento!F63="","",Orçamento!F63)</f>
        <v/>
      </c>
      <c r="K212" s="877" t="str">
        <f>IF(Orçamento!G63="","",Orçamento!G63)</f>
        <v/>
      </c>
      <c r="L212" s="879" t="str">
        <f>IF(Orçamento!H63="","",Orçamento!H63)</f>
        <v/>
      </c>
    </row>
    <row r="213" spans="1:12" x14ac:dyDescent="0.35">
      <c r="A213" s="1547" t="str">
        <f>IF(Orçamento!A64="","",Orçamento!A64)</f>
        <v>Investimentos Semifixos - Maquinas e Equipamentos</v>
      </c>
      <c r="B213" s="1534"/>
      <c r="C213" s="1534"/>
      <c r="D213" s="1534"/>
      <c r="E213" s="1534"/>
      <c r="F213" s="1534"/>
      <c r="G213" s="1534"/>
      <c r="H213" s="1535"/>
      <c r="I213" s="872">
        <f>IF(Orçamento!E64="","",Orçamento!E64)</f>
        <v>0</v>
      </c>
      <c r="J213" s="871">
        <f>IF(Orçamento!F64="","",Orçamento!F64)</f>
        <v>0</v>
      </c>
      <c r="K213" s="872">
        <f>IF(Orçamento!G64="","",Orçamento!G64)</f>
        <v>0</v>
      </c>
      <c r="L213" s="873" t="str">
        <f>IF(Orçamento!H64="","",Orçamento!H64)</f>
        <v>-</v>
      </c>
    </row>
    <row r="214" spans="1:12" x14ac:dyDescent="0.35">
      <c r="A214" s="1536" t="str">
        <f>IF(Orçamento!A65="","",Orçamento!A65)</f>
        <v/>
      </c>
      <c r="B214" s="1537"/>
      <c r="C214" s="1537"/>
      <c r="D214" s="1537"/>
      <c r="E214" s="1538"/>
      <c r="F214" s="880" t="str">
        <f>IF(Orçamento!B65="","",Orçamento!B65)</f>
        <v/>
      </c>
      <c r="G214" s="881" t="str">
        <f>IF(Orçamento!C65="","",Orçamento!C65)</f>
        <v/>
      </c>
      <c r="H214" s="878" t="str">
        <f>IF(Orçamento!D65="","",Orçamento!D65)</f>
        <v/>
      </c>
      <c r="I214" s="877" t="str">
        <f>IF(Orçamento!E65="","",Orçamento!E65)</f>
        <v/>
      </c>
      <c r="J214" s="878" t="str">
        <f>IF(Orçamento!F65="","",Orçamento!F65)</f>
        <v/>
      </c>
      <c r="K214" s="877" t="str">
        <f>IF(Orçamento!G65="","",Orçamento!G65)</f>
        <v/>
      </c>
      <c r="L214" s="879" t="str">
        <f>IF(Orçamento!H65="","",Orçamento!H65)</f>
        <v/>
      </c>
    </row>
    <row r="215" spans="1:12" x14ac:dyDescent="0.35">
      <c r="A215" s="1539" t="str">
        <f>IF(Orçamento!A66="","",Orçamento!A66)</f>
        <v/>
      </c>
      <c r="B215" s="1540"/>
      <c r="C215" s="1540"/>
      <c r="D215" s="1540"/>
      <c r="E215" s="1541"/>
      <c r="F215" s="880" t="str">
        <f>IF(Orçamento!B66="","",Orçamento!B66)</f>
        <v/>
      </c>
      <c r="G215" s="881" t="str">
        <f>IF(Orçamento!C66="","",Orçamento!C66)</f>
        <v/>
      </c>
      <c r="H215" s="878" t="str">
        <f>IF(Orçamento!D66="","",Orçamento!D66)</f>
        <v/>
      </c>
      <c r="I215" s="877" t="str">
        <f>IF(Orçamento!E66="","",Orçamento!E66)</f>
        <v/>
      </c>
      <c r="J215" s="878" t="str">
        <f>IF(Orçamento!F66="","",Orçamento!F66)</f>
        <v/>
      </c>
      <c r="K215" s="877" t="str">
        <f>IF(Orçamento!G66="","",Orçamento!G66)</f>
        <v/>
      </c>
      <c r="L215" s="879" t="str">
        <f>IF(Orçamento!H66="","",Orçamento!H66)</f>
        <v/>
      </c>
    </row>
    <row r="216" spans="1:12" x14ac:dyDescent="0.35">
      <c r="A216" s="1539" t="str">
        <f>IF(Orçamento!A67="","",Orçamento!A67)</f>
        <v/>
      </c>
      <c r="B216" s="1540"/>
      <c r="C216" s="1540"/>
      <c r="D216" s="1540"/>
      <c r="E216" s="1541"/>
      <c r="F216" s="880" t="str">
        <f>IF(Orçamento!B67="","",Orçamento!B67)</f>
        <v/>
      </c>
      <c r="G216" s="881" t="str">
        <f>IF(Orçamento!C67="","",Orçamento!C67)</f>
        <v/>
      </c>
      <c r="H216" s="878" t="str">
        <f>IF(Orçamento!D67="","",Orçamento!D67)</f>
        <v/>
      </c>
      <c r="I216" s="877" t="str">
        <f>IF(Orçamento!E67="","",Orçamento!E67)</f>
        <v/>
      </c>
      <c r="J216" s="878" t="str">
        <f>IF(Orçamento!F67="","",Orçamento!F67)</f>
        <v/>
      </c>
      <c r="K216" s="877" t="str">
        <f>IF(Orçamento!G67="","",Orçamento!G67)</f>
        <v/>
      </c>
      <c r="L216" s="879" t="str">
        <f>IF(Orçamento!H67="","",Orçamento!H67)</f>
        <v/>
      </c>
    </row>
    <row r="217" spans="1:12" x14ac:dyDescent="0.35">
      <c r="A217" s="1539" t="str">
        <f>IF(Orçamento!A68="","",Orçamento!A68)</f>
        <v/>
      </c>
      <c r="B217" s="1540"/>
      <c r="C217" s="1540"/>
      <c r="D217" s="1540"/>
      <c r="E217" s="1541"/>
      <c r="F217" s="880" t="str">
        <f>IF(Orçamento!B68="","",Orçamento!B68)</f>
        <v/>
      </c>
      <c r="G217" s="881" t="str">
        <f>IF(Orçamento!C68="","",Orçamento!C68)</f>
        <v/>
      </c>
      <c r="H217" s="878" t="str">
        <f>IF(Orçamento!D68="","",Orçamento!D68)</f>
        <v/>
      </c>
      <c r="I217" s="877" t="str">
        <f>IF(Orçamento!E68="","",Orçamento!E68)</f>
        <v/>
      </c>
      <c r="J217" s="878" t="str">
        <f>IF(Orçamento!F68="","",Orçamento!F68)</f>
        <v/>
      </c>
      <c r="K217" s="877" t="str">
        <f>IF(Orçamento!G68="","",Orçamento!G68)</f>
        <v/>
      </c>
      <c r="L217" s="879" t="str">
        <f>IF(Orçamento!H68="","",Orçamento!H68)</f>
        <v/>
      </c>
    </row>
    <row r="218" spans="1:12" x14ac:dyDescent="0.35">
      <c r="A218" s="1539" t="str">
        <f>IF(Orçamento!A69="","",Orçamento!A69)</f>
        <v/>
      </c>
      <c r="B218" s="1540"/>
      <c r="C218" s="1540"/>
      <c r="D218" s="1540"/>
      <c r="E218" s="1541"/>
      <c r="F218" s="880" t="str">
        <f>IF(Orçamento!B69="","",Orçamento!B69)</f>
        <v/>
      </c>
      <c r="G218" s="881" t="str">
        <f>IF(Orçamento!C69="","",Orçamento!C69)</f>
        <v/>
      </c>
      <c r="H218" s="878" t="str">
        <f>IF(Orçamento!D69="","",Orçamento!D69)</f>
        <v/>
      </c>
      <c r="I218" s="877" t="str">
        <f>IF(Orçamento!E69="","",Orçamento!E69)</f>
        <v/>
      </c>
      <c r="J218" s="878" t="str">
        <f>IF(Orçamento!F69="","",Orçamento!F69)</f>
        <v/>
      </c>
      <c r="K218" s="877" t="str">
        <f>IF(Orçamento!G69="","",Orçamento!G69)</f>
        <v/>
      </c>
      <c r="L218" s="879" t="str">
        <f>IF(Orçamento!H69="","",Orçamento!H69)</f>
        <v/>
      </c>
    </row>
    <row r="219" spans="1:12" x14ac:dyDescent="0.35">
      <c r="A219" s="1539" t="str">
        <f>IF(Orçamento!A70="","",Orçamento!A70)</f>
        <v/>
      </c>
      <c r="B219" s="1540"/>
      <c r="C219" s="1540"/>
      <c r="D219" s="1540"/>
      <c r="E219" s="1541"/>
      <c r="F219" s="880" t="str">
        <f>IF(Orçamento!B70="","",Orçamento!B70)</f>
        <v/>
      </c>
      <c r="G219" s="881" t="str">
        <f>IF(Orçamento!C70="","",Orçamento!C70)</f>
        <v/>
      </c>
      <c r="H219" s="878" t="str">
        <f>IF(Orçamento!D70="","",Orçamento!D70)</f>
        <v/>
      </c>
      <c r="I219" s="877" t="str">
        <f>IF(Orçamento!E70="","",Orçamento!E70)</f>
        <v/>
      </c>
      <c r="J219" s="878" t="str">
        <f>IF(Orçamento!F70="","",Orçamento!F70)</f>
        <v/>
      </c>
      <c r="K219" s="877" t="str">
        <f>IF(Orçamento!G70="","",Orçamento!G70)</f>
        <v/>
      </c>
      <c r="L219" s="879" t="str">
        <f>IF(Orçamento!H70="","",Orçamento!H70)</f>
        <v/>
      </c>
    </row>
    <row r="220" spans="1:12" x14ac:dyDescent="0.35">
      <c r="A220" s="1539" t="str">
        <f>IF(Orçamento!A71="","",Orçamento!A71)</f>
        <v/>
      </c>
      <c r="B220" s="1540"/>
      <c r="C220" s="1540"/>
      <c r="D220" s="1540"/>
      <c r="E220" s="1541"/>
      <c r="F220" s="880" t="str">
        <f>IF(Orçamento!B71="","",Orçamento!B71)</f>
        <v/>
      </c>
      <c r="G220" s="881" t="str">
        <f>IF(Orçamento!C71="","",Orçamento!C71)</f>
        <v/>
      </c>
      <c r="H220" s="878" t="str">
        <f>IF(Orçamento!D71="","",Orçamento!D71)</f>
        <v/>
      </c>
      <c r="I220" s="877" t="str">
        <f>IF(Orçamento!E71="","",Orçamento!E71)</f>
        <v/>
      </c>
      <c r="J220" s="878" t="str">
        <f>IF(Orçamento!F71="","",Orçamento!F71)</f>
        <v/>
      </c>
      <c r="K220" s="877" t="str">
        <f>IF(Orçamento!G71="","",Orçamento!G71)</f>
        <v/>
      </c>
      <c r="L220" s="879" t="str">
        <f>IF(Orçamento!H71="","",Orçamento!H71)</f>
        <v/>
      </c>
    </row>
    <row r="221" spans="1:12" x14ac:dyDescent="0.35">
      <c r="A221" s="1539" t="str">
        <f>IF(Orçamento!A72="","",Orçamento!A72)</f>
        <v/>
      </c>
      <c r="B221" s="1540"/>
      <c r="C221" s="1540"/>
      <c r="D221" s="1540"/>
      <c r="E221" s="1541"/>
      <c r="F221" s="880" t="str">
        <f>IF(Orçamento!B72="","",Orçamento!B72)</f>
        <v/>
      </c>
      <c r="G221" s="881" t="str">
        <f>IF(Orçamento!C72="","",Orçamento!C72)</f>
        <v/>
      </c>
      <c r="H221" s="878" t="str">
        <f>IF(Orçamento!D72="","",Orçamento!D72)</f>
        <v/>
      </c>
      <c r="I221" s="877" t="str">
        <f>IF(Orçamento!E72="","",Orçamento!E72)</f>
        <v/>
      </c>
      <c r="J221" s="878" t="str">
        <f>IF(Orçamento!F72="","",Orçamento!F72)</f>
        <v/>
      </c>
      <c r="K221" s="877" t="str">
        <f>IF(Orçamento!G72="","",Orçamento!G72)</f>
        <v/>
      </c>
      <c r="L221" s="879" t="str">
        <f>IF(Orçamento!H72="","",Orçamento!H72)</f>
        <v/>
      </c>
    </row>
    <row r="222" spans="1:12" x14ac:dyDescent="0.35">
      <c r="A222" s="1539" t="str">
        <f>IF(Orçamento!A73="","",Orçamento!A73)</f>
        <v/>
      </c>
      <c r="B222" s="1540"/>
      <c r="C222" s="1540"/>
      <c r="D222" s="1540"/>
      <c r="E222" s="1541"/>
      <c r="F222" s="880" t="str">
        <f>IF(Orçamento!B73="","",Orçamento!B73)</f>
        <v/>
      </c>
      <c r="G222" s="881" t="str">
        <f>IF(Orçamento!C73="","",Orçamento!C73)</f>
        <v/>
      </c>
      <c r="H222" s="878" t="str">
        <f>IF(Orçamento!D73="","",Orçamento!D73)</f>
        <v/>
      </c>
      <c r="I222" s="877" t="str">
        <f>IF(Orçamento!E73="","",Orçamento!E73)</f>
        <v/>
      </c>
      <c r="J222" s="878" t="str">
        <f>IF(Orçamento!F73="","",Orçamento!F73)</f>
        <v/>
      </c>
      <c r="K222" s="877" t="str">
        <f>IF(Orçamento!G73="","",Orçamento!G73)</f>
        <v/>
      </c>
      <c r="L222" s="879" t="str">
        <f>IF(Orçamento!H73="","",Orçamento!H73)</f>
        <v/>
      </c>
    </row>
    <row r="223" spans="1:12" x14ac:dyDescent="0.35">
      <c r="A223" s="1547" t="str">
        <f>IF(Orçamento!A74="","",Orçamento!A74)</f>
        <v>Custeio</v>
      </c>
      <c r="B223" s="1534"/>
      <c r="C223" s="1534"/>
      <c r="D223" s="1534"/>
      <c r="E223" s="1534"/>
      <c r="F223" s="1534"/>
      <c r="G223" s="1534"/>
      <c r="H223" s="1535"/>
      <c r="I223" s="872">
        <f>IF(Orçamento!E74="","",Orçamento!E74)</f>
        <v>0</v>
      </c>
      <c r="J223" s="871">
        <f>IF(Orçamento!F74="","",Orçamento!F74)</f>
        <v>0</v>
      </c>
      <c r="K223" s="872">
        <f>IF(Orçamento!G74="","",Orçamento!G74)</f>
        <v>0</v>
      </c>
      <c r="L223" s="873" t="str">
        <f>IF(Orçamento!H74="","",Orçamento!H74)</f>
        <v>-</v>
      </c>
    </row>
    <row r="224" spans="1:12" x14ac:dyDescent="0.35">
      <c r="A224" s="1536" t="str">
        <f>IF(Orçamento!A75="","",Orçamento!A75)</f>
        <v/>
      </c>
      <c r="B224" s="1537"/>
      <c r="C224" s="1537"/>
      <c r="D224" s="1537"/>
      <c r="E224" s="1538"/>
      <c r="F224" s="880" t="str">
        <f>IF(Orçamento!B75="","",Orçamento!B75)</f>
        <v/>
      </c>
      <c r="G224" s="881" t="str">
        <f>IF(Orçamento!C75="","",Orçamento!C75)</f>
        <v/>
      </c>
      <c r="H224" s="878" t="str">
        <f>IF(Orçamento!D75="","",Orçamento!D75)</f>
        <v/>
      </c>
      <c r="I224" s="877" t="str">
        <f>IF(Orçamento!E75="","",Orçamento!E75)</f>
        <v/>
      </c>
      <c r="J224" s="878" t="str">
        <f>IF(Orçamento!F75="","",Orçamento!F75)</f>
        <v/>
      </c>
      <c r="K224" s="877" t="str">
        <f>IF(Orçamento!G75="","",Orçamento!G75)</f>
        <v/>
      </c>
      <c r="L224" s="879" t="str">
        <f>IF(Orçamento!H75="","",Orçamento!H75)</f>
        <v/>
      </c>
    </row>
    <row r="225" spans="1:12" x14ac:dyDescent="0.35">
      <c r="A225" s="1539" t="str">
        <f>IF(Orçamento!A76="","",Orçamento!A76)</f>
        <v/>
      </c>
      <c r="B225" s="1540"/>
      <c r="C225" s="1540"/>
      <c r="D225" s="1540"/>
      <c r="E225" s="1541"/>
      <c r="F225" s="880" t="str">
        <f>IF(Orçamento!B76="","",Orçamento!B76)</f>
        <v/>
      </c>
      <c r="G225" s="881" t="str">
        <f>IF(Orçamento!C76="","",Orçamento!C76)</f>
        <v/>
      </c>
      <c r="H225" s="878" t="str">
        <f>IF(Orçamento!D76="","",Orçamento!D76)</f>
        <v/>
      </c>
      <c r="I225" s="877" t="str">
        <f>IF(Orçamento!E76="","",Orçamento!E76)</f>
        <v/>
      </c>
      <c r="J225" s="878" t="str">
        <f>IF(Orçamento!F76="","",Orçamento!F76)</f>
        <v/>
      </c>
      <c r="K225" s="877" t="str">
        <f>IF(Orçamento!G76="","",Orçamento!G76)</f>
        <v/>
      </c>
      <c r="L225" s="879" t="str">
        <f>IF(Orçamento!H76="","",Orçamento!H76)</f>
        <v/>
      </c>
    </row>
    <row r="226" spans="1:12" x14ac:dyDescent="0.35">
      <c r="A226" s="1539" t="str">
        <f>IF(Orçamento!A77="","",Orçamento!A77)</f>
        <v/>
      </c>
      <c r="B226" s="1540"/>
      <c r="C226" s="1540"/>
      <c r="D226" s="1540"/>
      <c r="E226" s="1541"/>
      <c r="F226" s="880" t="str">
        <f>IF(Orçamento!B77="","",Orçamento!B77)</f>
        <v/>
      </c>
      <c r="G226" s="881" t="str">
        <f>IF(Orçamento!C77="","",Orçamento!C77)</f>
        <v/>
      </c>
      <c r="H226" s="878" t="str">
        <f>IF(Orçamento!D77="","",Orçamento!D77)</f>
        <v/>
      </c>
      <c r="I226" s="877" t="str">
        <f>IF(Orçamento!E77="","",Orçamento!E77)</f>
        <v/>
      </c>
      <c r="J226" s="878" t="str">
        <f>IF(Orçamento!F77="","",Orçamento!F77)</f>
        <v/>
      </c>
      <c r="K226" s="877" t="str">
        <f>IF(Orçamento!G77="","",Orçamento!G77)</f>
        <v/>
      </c>
      <c r="L226" s="879" t="str">
        <f>IF(Orçamento!H77="","",Orçamento!H77)</f>
        <v/>
      </c>
    </row>
    <row r="227" spans="1:12" x14ac:dyDescent="0.35">
      <c r="A227" s="1539" t="str">
        <f>IF(Orçamento!A78="","",Orçamento!A78)</f>
        <v/>
      </c>
      <c r="B227" s="1540"/>
      <c r="C227" s="1540"/>
      <c r="D227" s="1540"/>
      <c r="E227" s="1541"/>
      <c r="F227" s="880" t="str">
        <f>IF(Orçamento!B78="","",Orçamento!B78)</f>
        <v/>
      </c>
      <c r="G227" s="881" t="str">
        <f>IF(Orçamento!C78="","",Orçamento!C78)</f>
        <v/>
      </c>
      <c r="H227" s="878" t="str">
        <f>IF(Orçamento!D78="","",Orçamento!D78)</f>
        <v/>
      </c>
      <c r="I227" s="877" t="str">
        <f>IF(Orçamento!E78="","",Orçamento!E78)</f>
        <v/>
      </c>
      <c r="J227" s="878" t="str">
        <f>IF(Orçamento!F78="","",Orçamento!F78)</f>
        <v/>
      </c>
      <c r="K227" s="877" t="str">
        <f>IF(Orçamento!G78="","",Orçamento!G78)</f>
        <v/>
      </c>
      <c r="L227" s="879" t="str">
        <f>IF(Orçamento!H78="","",Orçamento!H78)</f>
        <v/>
      </c>
    </row>
    <row r="228" spans="1:12" x14ac:dyDescent="0.35">
      <c r="A228" s="1539" t="str">
        <f>IF(Orçamento!A79="","",Orçamento!A79)</f>
        <v/>
      </c>
      <c r="B228" s="1540"/>
      <c r="C228" s="1540"/>
      <c r="D228" s="1540"/>
      <c r="E228" s="1541"/>
      <c r="F228" s="880" t="str">
        <f>IF(Orçamento!B79="","",Orçamento!B79)</f>
        <v/>
      </c>
      <c r="G228" s="881" t="str">
        <f>IF(Orçamento!C79="","",Orçamento!C79)</f>
        <v/>
      </c>
      <c r="H228" s="878" t="str">
        <f>IF(Orçamento!D79="","",Orçamento!D79)</f>
        <v/>
      </c>
      <c r="I228" s="877" t="str">
        <f>IF(Orçamento!E79="","",Orçamento!E79)</f>
        <v/>
      </c>
      <c r="J228" s="878" t="str">
        <f>IF(Orçamento!F79="","",Orçamento!F79)</f>
        <v/>
      </c>
      <c r="K228" s="877" t="str">
        <f>IF(Orçamento!G79="","",Orçamento!G79)</f>
        <v/>
      </c>
      <c r="L228" s="879" t="str">
        <f>IF(Orçamento!H79="","",Orçamento!H79)</f>
        <v/>
      </c>
    </row>
    <row r="229" spans="1:12" x14ac:dyDescent="0.35">
      <c r="A229" s="1539" t="str">
        <f>IF(Orçamento!A80="","",Orçamento!A80)</f>
        <v/>
      </c>
      <c r="B229" s="1540"/>
      <c r="C229" s="1540"/>
      <c r="D229" s="1540"/>
      <c r="E229" s="1541"/>
      <c r="F229" s="880" t="str">
        <f>IF(Orçamento!B80="","",Orçamento!B80)</f>
        <v/>
      </c>
      <c r="G229" s="881" t="str">
        <f>IF(Orçamento!C80="","",Orçamento!C80)</f>
        <v/>
      </c>
      <c r="H229" s="878" t="str">
        <f>IF(Orçamento!D80="","",Orçamento!D80)</f>
        <v/>
      </c>
      <c r="I229" s="877" t="str">
        <f>IF(Orçamento!E80="","",Orçamento!E80)</f>
        <v/>
      </c>
      <c r="J229" s="878" t="str">
        <f>IF(Orçamento!F80="","",Orçamento!F80)</f>
        <v/>
      </c>
      <c r="K229" s="877" t="str">
        <f>IF(Orçamento!G80="","",Orçamento!G80)</f>
        <v/>
      </c>
      <c r="L229" s="879" t="str">
        <f>IF(Orçamento!H80="","",Orçamento!H80)</f>
        <v/>
      </c>
    </row>
    <row r="230" spans="1:12" x14ac:dyDescent="0.35">
      <c r="A230" s="1539" t="str">
        <f>IF(Orçamento!A81="","",Orçamento!A81)</f>
        <v/>
      </c>
      <c r="B230" s="1540"/>
      <c r="C230" s="1540"/>
      <c r="D230" s="1540"/>
      <c r="E230" s="1541"/>
      <c r="F230" s="880" t="str">
        <f>IF(Orçamento!B81="","",Orçamento!B81)</f>
        <v/>
      </c>
      <c r="G230" s="881" t="str">
        <f>IF(Orçamento!C81="","",Orçamento!C81)</f>
        <v/>
      </c>
      <c r="H230" s="878" t="str">
        <f>IF(Orçamento!D81="","",Orçamento!D81)</f>
        <v/>
      </c>
      <c r="I230" s="877" t="str">
        <f>IF(Orçamento!E81="","",Orçamento!E81)</f>
        <v/>
      </c>
      <c r="J230" s="878" t="str">
        <f>IF(Orçamento!F81="","",Orçamento!F81)</f>
        <v/>
      </c>
      <c r="K230" s="877" t="str">
        <f>IF(Orçamento!G81="","",Orçamento!G81)</f>
        <v/>
      </c>
      <c r="L230" s="879" t="str">
        <f>IF(Orçamento!H81="","",Orçamento!H81)</f>
        <v/>
      </c>
    </row>
    <row r="231" spans="1:12" x14ac:dyDescent="0.35">
      <c r="A231" s="1539" t="str">
        <f>IF(Orçamento!A82="","",Orçamento!A82)</f>
        <v/>
      </c>
      <c r="B231" s="1540"/>
      <c r="C231" s="1540"/>
      <c r="D231" s="1540"/>
      <c r="E231" s="1541"/>
      <c r="F231" s="880" t="str">
        <f>IF(Orçamento!B82="","",Orçamento!B82)</f>
        <v/>
      </c>
      <c r="G231" s="881" t="str">
        <f>IF(Orçamento!C82="","",Orçamento!C82)</f>
        <v/>
      </c>
      <c r="H231" s="878" t="str">
        <f>IF(Orçamento!D82="","",Orçamento!D82)</f>
        <v/>
      </c>
      <c r="I231" s="877" t="str">
        <f>IF(Orçamento!E82="","",Orçamento!E82)</f>
        <v/>
      </c>
      <c r="J231" s="878" t="str">
        <f>IF(Orçamento!F82="","",Orçamento!F82)</f>
        <v/>
      </c>
      <c r="K231" s="877" t="str">
        <f>IF(Orçamento!G82="","",Orçamento!G82)</f>
        <v/>
      </c>
      <c r="L231" s="879" t="str">
        <f>IF(Orçamento!H82="","",Orçamento!H82)</f>
        <v/>
      </c>
    </row>
    <row r="232" spans="1:12" x14ac:dyDescent="0.35">
      <c r="A232" s="1539" t="str">
        <f>IF(Orçamento!A83="","",Orçamento!A83)</f>
        <v/>
      </c>
      <c r="B232" s="1540"/>
      <c r="C232" s="1540"/>
      <c r="D232" s="1540"/>
      <c r="E232" s="1541"/>
      <c r="F232" s="880" t="str">
        <f>IF(Orçamento!B83="","",Orçamento!B83)</f>
        <v/>
      </c>
      <c r="G232" s="881" t="str">
        <f>IF(Orçamento!C83="","",Orçamento!C83)</f>
        <v/>
      </c>
      <c r="H232" s="878" t="str">
        <f>IF(Orçamento!D83="","",Orçamento!D83)</f>
        <v/>
      </c>
      <c r="I232" s="877" t="str">
        <f>IF(Orçamento!E83="","",Orçamento!E83)</f>
        <v/>
      </c>
      <c r="J232" s="878" t="str">
        <f>IF(Orçamento!F83="","",Orçamento!F83)</f>
        <v/>
      </c>
      <c r="K232" s="877" t="str">
        <f>IF(Orçamento!G83="","",Orçamento!G83)</f>
        <v/>
      </c>
      <c r="L232" s="879" t="str">
        <f>IF(Orçamento!H83="","",Orçamento!H83)</f>
        <v/>
      </c>
    </row>
    <row r="233" spans="1:12" x14ac:dyDescent="0.35">
      <c r="A233" s="1539" t="str">
        <f>IF(Orçamento!A84="","",Orçamento!A84)</f>
        <v/>
      </c>
      <c r="B233" s="1540"/>
      <c r="C233" s="1540"/>
      <c r="D233" s="1540"/>
      <c r="E233" s="1541"/>
      <c r="F233" s="880" t="str">
        <f>IF(Orçamento!B84="","",Orçamento!B84)</f>
        <v/>
      </c>
      <c r="G233" s="881" t="str">
        <f>IF(Orçamento!C84="","",Orçamento!C84)</f>
        <v/>
      </c>
      <c r="H233" s="878" t="str">
        <f>IF(Orçamento!D84="","",Orçamento!D84)</f>
        <v/>
      </c>
      <c r="I233" s="877" t="str">
        <f>IF(Orçamento!E84="","",Orçamento!E84)</f>
        <v/>
      </c>
      <c r="J233" s="878" t="str">
        <f>IF(Orçamento!F84="","",Orçamento!F84)</f>
        <v/>
      </c>
      <c r="K233" s="877" t="str">
        <f>IF(Orçamento!G84="","",Orçamento!G84)</f>
        <v/>
      </c>
      <c r="L233" s="879" t="str">
        <f>IF(Orçamento!H84="","",Orçamento!H84)</f>
        <v/>
      </c>
    </row>
    <row r="234" spans="1:12" x14ac:dyDescent="0.35">
      <c r="A234" s="1539" t="str">
        <f>IF(Orçamento!A85="","",Orçamento!A85)</f>
        <v/>
      </c>
      <c r="B234" s="1540"/>
      <c r="C234" s="1540"/>
      <c r="D234" s="1540"/>
      <c r="E234" s="1541"/>
      <c r="F234" s="880" t="str">
        <f>IF(Orçamento!B85="","",Orçamento!B85)</f>
        <v/>
      </c>
      <c r="G234" s="881" t="str">
        <f>IF(Orçamento!C85="","",Orçamento!C85)</f>
        <v/>
      </c>
      <c r="H234" s="878" t="str">
        <f>IF(Orçamento!D85="","",Orçamento!D85)</f>
        <v/>
      </c>
      <c r="I234" s="877" t="str">
        <f>IF(Orçamento!E85="","",Orçamento!E85)</f>
        <v/>
      </c>
      <c r="J234" s="878" t="str">
        <f>IF(Orçamento!F85="","",Orçamento!F85)</f>
        <v/>
      </c>
      <c r="K234" s="877" t="str">
        <f>IF(Orçamento!G85="","",Orçamento!G85)</f>
        <v/>
      </c>
      <c r="L234" s="879" t="str">
        <f>IF(Orçamento!H85="","",Orçamento!H85)</f>
        <v/>
      </c>
    </row>
    <row r="235" spans="1:12" x14ac:dyDescent="0.35">
      <c r="A235" s="1539" t="str">
        <f>IF(Orçamento!A86="","",Orçamento!A86)</f>
        <v/>
      </c>
      <c r="B235" s="1540"/>
      <c r="C235" s="1540"/>
      <c r="D235" s="1540"/>
      <c r="E235" s="1541"/>
      <c r="F235" s="880" t="str">
        <f>IF(Orçamento!B86="","",Orçamento!B86)</f>
        <v/>
      </c>
      <c r="G235" s="881" t="str">
        <f>IF(Orçamento!C86="","",Orçamento!C86)</f>
        <v/>
      </c>
      <c r="H235" s="878" t="str">
        <f>IF(Orçamento!D86="","",Orçamento!D86)</f>
        <v/>
      </c>
      <c r="I235" s="877" t="str">
        <f>IF(Orçamento!E86="","",Orçamento!E86)</f>
        <v/>
      </c>
      <c r="J235" s="878" t="str">
        <f>IF(Orçamento!F86="","",Orçamento!F86)</f>
        <v/>
      </c>
      <c r="K235" s="877" t="str">
        <f>IF(Orçamento!G86="","",Orçamento!G86)</f>
        <v/>
      </c>
      <c r="L235" s="879" t="str">
        <f>IF(Orçamento!H86="","",Orçamento!H86)</f>
        <v/>
      </c>
    </row>
    <row r="236" spans="1:12" x14ac:dyDescent="0.35">
      <c r="A236" s="1539" t="str">
        <f>IF(Orçamento!A87="","",Orçamento!A87)</f>
        <v/>
      </c>
      <c r="B236" s="1540"/>
      <c r="C236" s="1540"/>
      <c r="D236" s="1540"/>
      <c r="E236" s="1541"/>
      <c r="F236" s="880" t="str">
        <f>IF(Orçamento!B87="","",Orçamento!B87)</f>
        <v/>
      </c>
      <c r="G236" s="881" t="str">
        <f>IF(Orçamento!C87="","",Orçamento!C87)</f>
        <v/>
      </c>
      <c r="H236" s="878" t="str">
        <f>IF(Orçamento!D87="","",Orçamento!D87)</f>
        <v/>
      </c>
      <c r="I236" s="877" t="str">
        <f>IF(Orçamento!E87="","",Orçamento!E87)</f>
        <v/>
      </c>
      <c r="J236" s="878" t="str">
        <f>IF(Orçamento!F87="","",Orçamento!F87)</f>
        <v/>
      </c>
      <c r="K236" s="877" t="str">
        <f>IF(Orçamento!G87="","",Orçamento!G87)</f>
        <v/>
      </c>
      <c r="L236" s="879" t="str">
        <f>IF(Orçamento!H87="","",Orçamento!H87)</f>
        <v/>
      </c>
    </row>
    <row r="237" spans="1:12" x14ac:dyDescent="0.35">
      <c r="A237" s="1539" t="str">
        <f>IF(Orçamento!A88="","",Orçamento!A88)</f>
        <v/>
      </c>
      <c r="B237" s="1540"/>
      <c r="C237" s="1540"/>
      <c r="D237" s="1540"/>
      <c r="E237" s="1541"/>
      <c r="F237" s="880" t="str">
        <f>IF(Orçamento!B88="","",Orçamento!B88)</f>
        <v/>
      </c>
      <c r="G237" s="881" t="str">
        <f>IF(Orçamento!C88="","",Orçamento!C88)</f>
        <v/>
      </c>
      <c r="H237" s="878" t="str">
        <f>IF(Orçamento!D88="","",Orçamento!D88)</f>
        <v/>
      </c>
      <c r="I237" s="877" t="str">
        <f>IF(Orçamento!E88="","",Orçamento!E88)</f>
        <v/>
      </c>
      <c r="J237" s="878" t="str">
        <f>IF(Orçamento!F88="","",Orçamento!F88)</f>
        <v/>
      </c>
      <c r="K237" s="877" t="str">
        <f>IF(Orçamento!G88="","",Orçamento!G88)</f>
        <v/>
      </c>
      <c r="L237" s="879" t="str">
        <f>IF(Orçamento!H88="","",Orçamento!H88)</f>
        <v/>
      </c>
    </row>
    <row r="238" spans="1:12" x14ac:dyDescent="0.35">
      <c r="A238" s="1539" t="str">
        <f>IF(Orçamento!A89="","",Orçamento!A89)</f>
        <v/>
      </c>
      <c r="B238" s="1540"/>
      <c r="C238" s="1540"/>
      <c r="D238" s="1540"/>
      <c r="E238" s="1541"/>
      <c r="F238" s="880" t="str">
        <f>IF(Orçamento!B89="","",Orçamento!B89)</f>
        <v/>
      </c>
      <c r="G238" s="881" t="str">
        <f>IF(Orçamento!C89="","",Orçamento!C89)</f>
        <v/>
      </c>
      <c r="H238" s="878" t="str">
        <f>IF(Orçamento!D89="","",Orçamento!D89)</f>
        <v/>
      </c>
      <c r="I238" s="877" t="str">
        <f>IF(Orçamento!E89="","",Orçamento!E89)</f>
        <v/>
      </c>
      <c r="J238" s="878" t="str">
        <f>IF(Orçamento!F89="","",Orçamento!F89)</f>
        <v/>
      </c>
      <c r="K238" s="877" t="str">
        <f>IF(Orçamento!G89="","",Orçamento!G89)</f>
        <v/>
      </c>
      <c r="L238" s="879" t="str">
        <f>IF(Orçamento!H89="","",Orçamento!H89)</f>
        <v/>
      </c>
    </row>
    <row r="239" spans="1:12" x14ac:dyDescent="0.35">
      <c r="A239" s="1553" t="str">
        <f>IF(Orçamento!A90="","",Orçamento!A90)</f>
        <v/>
      </c>
      <c r="B239" s="1554"/>
      <c r="C239" s="1554"/>
      <c r="D239" s="1554"/>
      <c r="E239" s="1555"/>
      <c r="F239" s="880" t="str">
        <f>IF(Orçamento!B90="","",Orçamento!B90)</f>
        <v/>
      </c>
      <c r="G239" s="881" t="str">
        <f>IF(Orçamento!C90="","",Orçamento!C90)</f>
        <v/>
      </c>
      <c r="H239" s="878" t="str">
        <f>IF(Orçamento!D90="","",Orçamento!D90)</f>
        <v/>
      </c>
      <c r="I239" s="877" t="str">
        <f>IF(Orçamento!E90="","",Orçamento!E90)</f>
        <v/>
      </c>
      <c r="J239" s="878" t="str">
        <f>IF(Orçamento!F90="","",Orçamento!F90)</f>
        <v/>
      </c>
      <c r="K239" s="877" t="str">
        <f>IF(Orçamento!G90="","",Orçamento!G90)</f>
        <v/>
      </c>
      <c r="L239" s="879" t="str">
        <f>IF(Orçamento!H90="","",Orçamento!H90)</f>
        <v/>
      </c>
    </row>
    <row r="240" spans="1:12" x14ac:dyDescent="0.35">
      <c r="A240" s="1550" t="str">
        <f>IF(Orçamento!A91="","",Orçamento!A91)</f>
        <v>Outros Custos</v>
      </c>
      <c r="B240" s="1551"/>
      <c r="C240" s="1551"/>
      <c r="D240" s="1551"/>
      <c r="E240" s="1551"/>
      <c r="F240" s="1534"/>
      <c r="G240" s="1534"/>
      <c r="H240" s="1535"/>
      <c r="I240" s="872">
        <f>IF(Orçamento!E91="","",Orçamento!E91)</f>
        <v>0</v>
      </c>
      <c r="J240" s="871">
        <f>IF(Orçamento!F91="","",Orçamento!F91)</f>
        <v>0</v>
      </c>
      <c r="K240" s="872">
        <f>IF(Orçamento!G91="","",Orçamento!G91)</f>
        <v>0</v>
      </c>
      <c r="L240" s="873" t="str">
        <f>IF(Orçamento!H91="","",Orçamento!H91)</f>
        <v>-</v>
      </c>
    </row>
    <row r="241" spans="1:12" x14ac:dyDescent="0.35">
      <c r="A241" s="1536" t="str">
        <f>IF(Orçamento!A92="","",Orçamento!A92)</f>
        <v>Elaboração do Projeto</v>
      </c>
      <c r="B241" s="1537"/>
      <c r="C241" s="1537"/>
      <c r="D241" s="1537"/>
      <c r="E241" s="1538"/>
      <c r="F241" s="880" t="str">
        <f>IF(Orçamento!B92="","",Orçamento!B92)</f>
        <v>vb</v>
      </c>
      <c r="G241" s="881">
        <f>IF(Orçamento!C92="","",Orçamento!C92)</f>
        <v>1</v>
      </c>
      <c r="H241" s="878">
        <f>IF(Orçamento!D92="","",Orçamento!D92)</f>
        <v>0</v>
      </c>
      <c r="I241" s="877">
        <f>IF(Orçamento!E92="","",Orçamento!E92)</f>
        <v>0</v>
      </c>
      <c r="J241" s="878">
        <f>IF(Orçamento!F92="","",Orçamento!F92)</f>
        <v>0</v>
      </c>
      <c r="K241" s="877">
        <f>IF(Orçamento!G92="","",Orçamento!G92)</f>
        <v>0</v>
      </c>
      <c r="L241" s="879" t="str">
        <f>IF(Orçamento!H92="","",Orçamento!H92)</f>
        <v/>
      </c>
    </row>
    <row r="242" spans="1:12" x14ac:dyDescent="0.35">
      <c r="A242" s="1539" t="str">
        <f>IF(Orçamento!A93="","",Orçamento!A93)</f>
        <v>Assistência Técnica - Parcela 1</v>
      </c>
      <c r="B242" s="1540"/>
      <c r="C242" s="1540"/>
      <c r="D242" s="1540"/>
      <c r="E242" s="1541"/>
      <c r="F242" s="880" t="str">
        <f>IF(Orçamento!B93="","",Orçamento!B93)</f>
        <v>vb</v>
      </c>
      <c r="G242" s="881">
        <f>IF(Orçamento!C93="","",Orçamento!C93)</f>
        <v>1</v>
      </c>
      <c r="H242" s="878">
        <f>IF(Orçamento!D93="","",Orçamento!D93)</f>
        <v>0</v>
      </c>
      <c r="I242" s="877">
        <f>IF(Orçamento!E93="","",Orçamento!E93)</f>
        <v>0</v>
      </c>
      <c r="J242" s="878">
        <f>IF(Orçamento!F93="","",Orçamento!F93)</f>
        <v>0</v>
      </c>
      <c r="K242" s="877">
        <f>IF(Orçamento!G93="","",Orçamento!G93)</f>
        <v>0</v>
      </c>
      <c r="L242" s="879" t="str">
        <f>IF(Orçamento!H93="","",Orçamento!H93)</f>
        <v/>
      </c>
    </row>
    <row r="243" spans="1:12" x14ac:dyDescent="0.35">
      <c r="A243" s="1539" t="str">
        <f>IF(Orçamento!A94="","",Orçamento!A94)</f>
        <v/>
      </c>
      <c r="B243" s="1540"/>
      <c r="C243" s="1540"/>
      <c r="D243" s="1540"/>
      <c r="E243" s="1541"/>
      <c r="F243" s="880" t="str">
        <f>IF(Orçamento!B94="","",Orçamento!B94)</f>
        <v/>
      </c>
      <c r="G243" s="881" t="str">
        <f>IF(Orçamento!C94="","",Orçamento!C94)</f>
        <v/>
      </c>
      <c r="H243" s="878" t="str">
        <f>IF(Orçamento!D94="","",Orçamento!D94)</f>
        <v/>
      </c>
      <c r="I243" s="877" t="str">
        <f>IF(Orçamento!E94="","",Orçamento!E94)</f>
        <v/>
      </c>
      <c r="J243" s="878" t="str">
        <f>IF(Orçamento!F94="","",Orçamento!F94)</f>
        <v/>
      </c>
      <c r="K243" s="877" t="str">
        <f>IF(Orçamento!G94="","",Orçamento!G94)</f>
        <v/>
      </c>
      <c r="L243" s="879" t="str">
        <f>IF(Orçamento!H94="","",Orçamento!H94)</f>
        <v/>
      </c>
    </row>
    <row r="244" spans="1:12" x14ac:dyDescent="0.35">
      <c r="A244" s="1539" t="str">
        <f>IF(Orçamento!A95="","",Orçamento!A95)</f>
        <v/>
      </c>
      <c r="B244" s="1540"/>
      <c r="C244" s="1540"/>
      <c r="D244" s="1540"/>
      <c r="E244" s="1541"/>
      <c r="F244" s="880" t="str">
        <f>IF(Orçamento!B95="","",Orçamento!B95)</f>
        <v/>
      </c>
      <c r="G244" s="881" t="str">
        <f>IF(Orçamento!C95="","",Orçamento!C95)</f>
        <v/>
      </c>
      <c r="H244" s="878" t="str">
        <f>IF(Orçamento!D95="","",Orçamento!D95)</f>
        <v/>
      </c>
      <c r="I244" s="877" t="str">
        <f>IF(Orçamento!E95="","",Orçamento!E95)</f>
        <v/>
      </c>
      <c r="J244" s="878" t="str">
        <f>IF(Orçamento!F95="","",Orçamento!F95)</f>
        <v/>
      </c>
      <c r="K244" s="877" t="str">
        <f>IF(Orçamento!G95="","",Orçamento!G95)</f>
        <v/>
      </c>
      <c r="L244" s="879" t="str">
        <f>IF(Orçamento!H95="","",Orçamento!H95)</f>
        <v/>
      </c>
    </row>
    <row r="245" spans="1:12" x14ac:dyDescent="0.35">
      <c r="A245" s="1539" t="str">
        <f>IF(Orçamento!A96="","",Orçamento!A96)</f>
        <v/>
      </c>
      <c r="B245" s="1540"/>
      <c r="C245" s="1540"/>
      <c r="D245" s="1540"/>
      <c r="E245" s="1541"/>
      <c r="F245" s="880" t="str">
        <f>IF(Orçamento!B96="","",Orçamento!B96)</f>
        <v/>
      </c>
      <c r="G245" s="881" t="str">
        <f>IF(Orçamento!C96="","",Orçamento!C96)</f>
        <v/>
      </c>
      <c r="H245" s="878" t="str">
        <f>IF(Orçamento!D96="","",Orçamento!D96)</f>
        <v/>
      </c>
      <c r="I245" s="877" t="str">
        <f>IF(Orçamento!E96="","",Orçamento!E96)</f>
        <v/>
      </c>
      <c r="J245" s="878" t="str">
        <f>IF(Orçamento!F96="","",Orçamento!F96)</f>
        <v/>
      </c>
      <c r="K245" s="877" t="str">
        <f>IF(Orçamento!G96="","",Orçamento!G96)</f>
        <v/>
      </c>
      <c r="L245" s="879" t="str">
        <f>IF(Orçamento!H96="","",Orçamento!H96)</f>
        <v/>
      </c>
    </row>
    <row r="246" spans="1:12" x14ac:dyDescent="0.35">
      <c r="A246" s="1553" t="str">
        <f>IF(Orçamento!A97="","",Orçamento!A97)</f>
        <v/>
      </c>
      <c r="B246" s="1554"/>
      <c r="C246" s="1554"/>
      <c r="D246" s="1554"/>
      <c r="E246" s="1555"/>
      <c r="F246" s="880" t="str">
        <f>IF(Orçamento!B97="","",Orçamento!B97)</f>
        <v/>
      </c>
      <c r="G246" s="881" t="str">
        <f>IF(Orçamento!C97="","",Orçamento!C97)</f>
        <v/>
      </c>
      <c r="H246" s="878" t="str">
        <f>IF(Orçamento!D97="","",Orçamento!D97)</f>
        <v/>
      </c>
      <c r="I246" s="877" t="str">
        <f>IF(Orçamento!E97="","",Orçamento!E97)</f>
        <v/>
      </c>
      <c r="J246" s="878" t="str">
        <f>IF(Orçamento!F97="","",Orçamento!F97)</f>
        <v/>
      </c>
      <c r="K246" s="877" t="str">
        <f>IF(Orçamento!G97="","",Orçamento!G97)</f>
        <v/>
      </c>
      <c r="L246" s="879" t="str">
        <f>IF(Orçamento!H97="","",Orçamento!H97)</f>
        <v/>
      </c>
    </row>
    <row r="247" spans="1:12" x14ac:dyDescent="0.35">
      <c r="A247" s="1548" t="str">
        <f>IF(Orçamento!A98="","",Orçamento!A98)</f>
        <v>Total</v>
      </c>
      <c r="B247" s="1549"/>
      <c r="C247" s="1549"/>
      <c r="D247" s="1549"/>
      <c r="E247" s="1549"/>
      <c r="F247" s="1534"/>
      <c r="G247" s="1534"/>
      <c r="H247" s="1535"/>
      <c r="I247" s="872">
        <f>IF(Orçamento!E98="","",Orçamento!E98)</f>
        <v>0</v>
      </c>
      <c r="J247" s="871">
        <f>IF(Orçamento!F98="","",Orçamento!F98)</f>
        <v>0</v>
      </c>
      <c r="K247" s="872">
        <f>IF(Orçamento!G98="","",Orçamento!G98)</f>
        <v>0</v>
      </c>
      <c r="L247" s="873" t="str">
        <f>IF(Orçamento!H98="","",Orçamento!H98)</f>
        <v>-</v>
      </c>
    </row>
    <row r="248" spans="1:12" ht="26.25" x14ac:dyDescent="0.4">
      <c r="A248" s="821"/>
    </row>
    <row r="249" spans="1:12" ht="26.25" x14ac:dyDescent="0.4">
      <c r="A249" s="821" t="s">
        <v>1175</v>
      </c>
    </row>
    <row r="250" spans="1:12" ht="18" customHeight="1" x14ac:dyDescent="0.35">
      <c r="A250" s="1505" t="s">
        <v>1217</v>
      </c>
      <c r="B250" s="1505"/>
      <c r="C250" s="1505"/>
      <c r="D250" s="1505"/>
      <c r="E250" s="1505"/>
      <c r="F250" s="1505"/>
      <c r="G250" s="1505"/>
      <c r="H250" s="1505"/>
      <c r="I250" s="1505"/>
      <c r="J250" s="1505"/>
      <c r="K250" s="1505"/>
      <c r="L250" s="1505"/>
    </row>
    <row r="251" spans="1:12" ht="18" customHeight="1" x14ac:dyDescent="0.35">
      <c r="A251" s="1505"/>
      <c r="B251" s="1505"/>
      <c r="C251" s="1505"/>
      <c r="D251" s="1505"/>
      <c r="E251" s="1505"/>
      <c r="F251" s="1505"/>
      <c r="G251" s="1505"/>
      <c r="H251" s="1505"/>
      <c r="I251" s="1505"/>
      <c r="J251" s="1505"/>
      <c r="K251" s="1505"/>
      <c r="L251" s="1505"/>
    </row>
    <row r="252" spans="1:12" ht="18" customHeight="1" x14ac:dyDescent="0.35">
      <c r="A252" s="1505"/>
      <c r="B252" s="1505"/>
      <c r="C252" s="1505"/>
      <c r="D252" s="1505"/>
      <c r="E252" s="1505"/>
      <c r="F252" s="1505"/>
      <c r="G252" s="1505"/>
      <c r="H252" s="1505"/>
      <c r="I252" s="1505"/>
      <c r="J252" s="1505"/>
      <c r="K252" s="1505"/>
      <c r="L252" s="1505"/>
    </row>
    <row r="253" spans="1:12" ht="18" customHeight="1" x14ac:dyDescent="0.35">
      <c r="A253" s="1505"/>
      <c r="B253" s="1505"/>
      <c r="C253" s="1505"/>
      <c r="D253" s="1505"/>
      <c r="E253" s="1505"/>
      <c r="F253" s="1505"/>
      <c r="G253" s="1505"/>
      <c r="H253" s="1505"/>
      <c r="I253" s="1505"/>
      <c r="J253" s="1505"/>
      <c r="K253" s="1505"/>
      <c r="L253" s="1505"/>
    </row>
    <row r="254" spans="1:12" ht="18" customHeight="1" x14ac:dyDescent="0.35">
      <c r="A254" s="1505"/>
      <c r="B254" s="1505"/>
      <c r="C254" s="1505"/>
      <c r="D254" s="1505"/>
      <c r="E254" s="1505"/>
      <c r="F254" s="1505"/>
      <c r="G254" s="1505"/>
      <c r="H254" s="1505"/>
      <c r="I254" s="1505"/>
      <c r="J254" s="1505"/>
      <c r="K254" s="1505"/>
      <c r="L254" s="1505"/>
    </row>
    <row r="255" spans="1:12" ht="18" customHeight="1" x14ac:dyDescent="0.35">
      <c r="A255" s="1505"/>
      <c r="B255" s="1505"/>
      <c r="C255" s="1505"/>
      <c r="D255" s="1505"/>
      <c r="E255" s="1505"/>
      <c r="F255" s="1505"/>
      <c r="G255" s="1505"/>
      <c r="H255" s="1505"/>
      <c r="I255" s="1505"/>
      <c r="J255" s="1505"/>
      <c r="K255" s="1505"/>
      <c r="L255" s="1505"/>
    </row>
    <row r="256" spans="1:12" ht="18" customHeight="1" x14ac:dyDescent="0.35">
      <c r="A256" s="1505"/>
      <c r="B256" s="1505"/>
      <c r="C256" s="1505"/>
      <c r="D256" s="1505"/>
      <c r="E256" s="1505"/>
      <c r="F256" s="1505"/>
      <c r="G256" s="1505"/>
      <c r="H256" s="1505"/>
      <c r="I256" s="1505"/>
      <c r="J256" s="1505"/>
      <c r="K256" s="1505"/>
      <c r="L256" s="1505"/>
    </row>
    <row r="257" spans="1:12" ht="18" customHeight="1" x14ac:dyDescent="0.35">
      <c r="A257" s="1505"/>
      <c r="B257" s="1505"/>
      <c r="C257" s="1505"/>
      <c r="D257" s="1505"/>
      <c r="E257" s="1505"/>
      <c r="F257" s="1505"/>
      <c r="G257" s="1505"/>
      <c r="H257" s="1505"/>
      <c r="I257" s="1505"/>
      <c r="J257" s="1505"/>
      <c r="K257" s="1505"/>
      <c r="L257" s="1505"/>
    </row>
    <row r="258" spans="1:12" ht="18" customHeight="1" x14ac:dyDescent="0.35">
      <c r="A258" s="1505"/>
      <c r="B258" s="1505"/>
      <c r="C258" s="1505"/>
      <c r="D258" s="1505"/>
      <c r="E258" s="1505"/>
      <c r="F258" s="1505"/>
      <c r="G258" s="1505"/>
      <c r="H258" s="1505"/>
      <c r="I258" s="1505"/>
      <c r="J258" s="1505"/>
      <c r="K258" s="1505"/>
      <c r="L258" s="1505"/>
    </row>
    <row r="259" spans="1:12" ht="18" customHeight="1" x14ac:dyDescent="0.35">
      <c r="A259" s="1505"/>
      <c r="B259" s="1505"/>
      <c r="C259" s="1505"/>
      <c r="D259" s="1505"/>
      <c r="E259" s="1505"/>
      <c r="F259" s="1505"/>
      <c r="G259" s="1505"/>
      <c r="H259" s="1505"/>
      <c r="I259" s="1505"/>
      <c r="J259" s="1505"/>
      <c r="K259" s="1505"/>
      <c r="L259" s="1505"/>
    </row>
    <row r="260" spans="1:12" ht="18" customHeight="1" x14ac:dyDescent="0.35">
      <c r="A260" s="1505"/>
      <c r="B260" s="1505"/>
      <c r="C260" s="1505"/>
      <c r="D260" s="1505"/>
      <c r="E260" s="1505"/>
      <c r="F260" s="1505"/>
      <c r="G260" s="1505"/>
      <c r="H260" s="1505"/>
      <c r="I260" s="1505"/>
      <c r="J260" s="1505"/>
      <c r="K260" s="1505"/>
      <c r="L260" s="1505"/>
    </row>
    <row r="261" spans="1:12" ht="18" customHeight="1" x14ac:dyDescent="0.35">
      <c r="A261" s="1505"/>
      <c r="B261" s="1505"/>
      <c r="C261" s="1505"/>
      <c r="D261" s="1505"/>
      <c r="E261" s="1505"/>
      <c r="F261" s="1505"/>
      <c r="G261" s="1505"/>
      <c r="H261" s="1505"/>
      <c r="I261" s="1505"/>
      <c r="J261" s="1505"/>
      <c r="K261" s="1505"/>
      <c r="L261" s="1505"/>
    </row>
    <row r="262" spans="1:12" ht="18" customHeight="1" x14ac:dyDescent="0.35">
      <c r="A262" s="1505"/>
      <c r="B262" s="1505"/>
      <c r="C262" s="1505"/>
      <c r="D262" s="1505"/>
      <c r="E262" s="1505"/>
      <c r="F262" s="1505"/>
      <c r="G262" s="1505"/>
      <c r="H262" s="1505"/>
      <c r="I262" s="1505"/>
      <c r="J262" s="1505"/>
      <c r="K262" s="1505"/>
      <c r="L262" s="1505"/>
    </row>
    <row r="263" spans="1:12" ht="15.75" customHeight="1" x14ac:dyDescent="0.35">
      <c r="A263" s="841"/>
      <c r="B263" s="841"/>
      <c r="C263" s="841"/>
      <c r="D263" s="841"/>
      <c r="E263" s="841"/>
      <c r="F263" s="841"/>
      <c r="G263" s="841"/>
      <c r="H263" s="841"/>
      <c r="I263" s="841"/>
      <c r="J263" s="841"/>
      <c r="K263" s="841"/>
      <c r="L263" s="841"/>
    </row>
    <row r="264" spans="1:12" ht="52.5" x14ac:dyDescent="0.35">
      <c r="A264" s="1438" t="s">
        <v>1239</v>
      </c>
      <c r="B264" s="1439"/>
      <c r="C264" s="1439"/>
      <c r="D264" s="1439"/>
      <c r="E264" s="1439"/>
      <c r="F264" s="1439"/>
      <c r="G264" s="1439"/>
      <c r="H264" s="842" t="s">
        <v>1176</v>
      </c>
      <c r="I264" s="843" t="s">
        <v>318</v>
      </c>
      <c r="J264" s="844" t="s">
        <v>1177</v>
      </c>
      <c r="K264" s="841"/>
      <c r="L264" s="841"/>
    </row>
    <row r="265" spans="1:12" ht="26.25" x14ac:dyDescent="0.35">
      <c r="A265" s="1478"/>
      <c r="B265" s="1479"/>
      <c r="C265" s="1479"/>
      <c r="D265" s="1479"/>
      <c r="E265" s="1479"/>
      <c r="F265" s="1479"/>
      <c r="G265" s="1479"/>
      <c r="H265" s="845"/>
      <c r="I265" s="920">
        <v>15000000</v>
      </c>
      <c r="J265" s="846"/>
      <c r="K265" s="841"/>
      <c r="L265" s="841"/>
    </row>
    <row r="266" spans="1:12" ht="26.25" x14ac:dyDescent="0.35">
      <c r="A266" s="1478"/>
      <c r="B266" s="1479"/>
      <c r="C266" s="1479"/>
      <c r="D266" s="1479"/>
      <c r="E266" s="1479"/>
      <c r="F266" s="1479"/>
      <c r="G266" s="1479"/>
      <c r="H266" s="845"/>
      <c r="I266" s="920"/>
      <c r="J266" s="846"/>
      <c r="K266" s="841"/>
      <c r="L266" s="841"/>
    </row>
    <row r="267" spans="1:12" ht="26.25" x14ac:dyDescent="0.35">
      <c r="A267" s="1478"/>
      <c r="B267" s="1479"/>
      <c r="C267" s="1479"/>
      <c r="D267" s="1479"/>
      <c r="E267" s="1479"/>
      <c r="F267" s="1479"/>
      <c r="G267" s="1479"/>
      <c r="H267" s="845"/>
      <c r="I267" s="920"/>
      <c r="J267" s="846"/>
      <c r="K267" s="841"/>
      <c r="L267" s="841"/>
    </row>
    <row r="268" spans="1:12" ht="26.25" x14ac:dyDescent="0.35">
      <c r="A268" s="1526"/>
      <c r="B268" s="1527"/>
      <c r="C268" s="1527"/>
      <c r="D268" s="1527"/>
      <c r="E268" s="1527"/>
      <c r="F268" s="1527"/>
      <c r="G268" s="1527"/>
      <c r="H268" s="847"/>
      <c r="I268" s="800"/>
      <c r="J268" s="848"/>
      <c r="K268" s="841"/>
      <c r="L268" s="841"/>
    </row>
    <row r="269" spans="1:12" ht="26.25" x14ac:dyDescent="0.35">
      <c r="A269" s="1511" t="s">
        <v>321</v>
      </c>
      <c r="B269" s="1512"/>
      <c r="C269" s="1512"/>
      <c r="D269" s="1512"/>
      <c r="E269" s="1512"/>
      <c r="F269" s="1512"/>
      <c r="G269" s="1512"/>
      <c r="H269" s="1512"/>
      <c r="I269" s="900">
        <f>SUM(I265:I268)</f>
        <v>15000000</v>
      </c>
      <c r="J269" s="849">
        <f>SUM(J265:J268)</f>
        <v>0</v>
      </c>
      <c r="K269" s="841"/>
      <c r="L269" s="841"/>
    </row>
    <row r="270" spans="1:12" ht="26.25" x14ac:dyDescent="0.35">
      <c r="A270" s="1513" t="s">
        <v>1178</v>
      </c>
      <c r="B270" s="1514"/>
      <c r="C270" s="1514"/>
      <c r="D270" s="1514"/>
      <c r="E270" s="1514"/>
      <c r="F270" s="1514"/>
      <c r="G270" s="1514"/>
      <c r="H270" s="1514"/>
      <c r="I270" s="1515"/>
      <c r="J270" s="850">
        <v>1.3</v>
      </c>
      <c r="K270" s="841"/>
      <c r="L270" s="841"/>
    </row>
    <row r="271" spans="1:12" ht="26.25" x14ac:dyDescent="0.35">
      <c r="A271" s="1516" t="s">
        <v>1179</v>
      </c>
      <c r="B271" s="1517"/>
      <c r="C271" s="1517"/>
      <c r="D271" s="1517"/>
      <c r="E271" s="1517"/>
      <c r="F271" s="1517"/>
      <c r="G271" s="1517"/>
      <c r="H271" s="1517"/>
      <c r="I271" s="1518"/>
      <c r="J271" s="916">
        <f>J247*1.3</f>
        <v>0</v>
      </c>
      <c r="K271" s="841"/>
      <c r="L271" s="841"/>
    </row>
    <row r="272" spans="1:12" ht="26.25" x14ac:dyDescent="0.35">
      <c r="A272" s="1475" t="s">
        <v>1180</v>
      </c>
      <c r="B272" s="1476"/>
      <c r="C272" s="1476"/>
      <c r="D272" s="1476"/>
      <c r="E272" s="1476"/>
      <c r="F272" s="1476"/>
      <c r="G272" s="1476"/>
      <c r="H272" s="1476"/>
      <c r="I272" s="1477"/>
      <c r="J272" s="917"/>
      <c r="K272" s="841"/>
      <c r="L272" s="841"/>
    </row>
    <row r="273" spans="1:12" ht="15.75" customHeight="1" x14ac:dyDescent="0.35">
      <c r="A273" s="851"/>
      <c r="B273" s="851"/>
      <c r="C273" s="851"/>
      <c r="D273" s="851"/>
      <c r="E273" s="851"/>
      <c r="F273" s="851"/>
      <c r="G273" s="851"/>
      <c r="H273" s="851"/>
      <c r="I273" s="851"/>
      <c r="J273" s="852"/>
      <c r="K273" s="841"/>
      <c r="L273" s="841"/>
    </row>
    <row r="274" spans="1:12" ht="23.25" customHeight="1" x14ac:dyDescent="0.35">
      <c r="A274" s="1461" t="s">
        <v>1218</v>
      </c>
      <c r="B274" s="1461"/>
      <c r="C274" s="1461"/>
      <c r="D274" s="1461"/>
      <c r="E274" s="1461"/>
      <c r="F274" s="1461"/>
      <c r="G274" s="1461"/>
      <c r="H274" s="1461"/>
      <c r="I274" s="1461"/>
      <c r="J274" s="1461"/>
      <c r="K274" s="1461"/>
      <c r="L274" s="1461"/>
    </row>
    <row r="275" spans="1:12" ht="23.25" customHeight="1" x14ac:dyDescent="0.35">
      <c r="A275" s="1461"/>
      <c r="B275" s="1461"/>
      <c r="C275" s="1461"/>
      <c r="D275" s="1461"/>
      <c r="E275" s="1461"/>
      <c r="F275" s="1461"/>
      <c r="G275" s="1461"/>
      <c r="H275" s="1461"/>
      <c r="I275" s="1461"/>
      <c r="J275" s="1461"/>
      <c r="K275" s="1461"/>
      <c r="L275" s="1461"/>
    </row>
    <row r="276" spans="1:12" ht="23.25" customHeight="1" x14ac:dyDescent="0.35">
      <c r="A276" s="1461"/>
      <c r="B276" s="1461"/>
      <c r="C276" s="1461"/>
      <c r="D276" s="1461"/>
      <c r="E276" s="1461"/>
      <c r="F276" s="1461"/>
      <c r="G276" s="1461"/>
      <c r="H276" s="1461"/>
      <c r="I276" s="1461"/>
      <c r="J276" s="1461"/>
      <c r="K276" s="1461"/>
      <c r="L276" s="1461"/>
    </row>
    <row r="277" spans="1:12" ht="23.25" customHeight="1" x14ac:dyDescent="0.35">
      <c r="A277" s="1461"/>
      <c r="B277" s="1461"/>
      <c r="C277" s="1461"/>
      <c r="D277" s="1461"/>
      <c r="E277" s="1461"/>
      <c r="F277" s="1461"/>
      <c r="G277" s="1461"/>
      <c r="H277" s="1461"/>
      <c r="I277" s="1461"/>
      <c r="J277" s="1461"/>
      <c r="K277" s="1461"/>
      <c r="L277" s="1461"/>
    </row>
    <row r="278" spans="1:12" ht="23.25" customHeight="1" x14ac:dyDescent="0.35">
      <c r="A278" s="1461"/>
      <c r="B278" s="1461"/>
      <c r="C278" s="1461"/>
      <c r="D278" s="1461"/>
      <c r="E278" s="1461"/>
      <c r="F278" s="1461"/>
      <c r="G278" s="1461"/>
      <c r="H278" s="1461"/>
      <c r="I278" s="1461"/>
      <c r="J278" s="1461"/>
      <c r="K278" s="1461"/>
      <c r="L278" s="1461"/>
    </row>
    <row r="279" spans="1:12" ht="23.25" customHeight="1" x14ac:dyDescent="0.35">
      <c r="A279" s="1461"/>
      <c r="B279" s="1461"/>
      <c r="C279" s="1461"/>
      <c r="D279" s="1461"/>
      <c r="E279" s="1461"/>
      <c r="F279" s="1461"/>
      <c r="G279" s="1461"/>
      <c r="H279" s="1461"/>
      <c r="I279" s="1461"/>
      <c r="J279" s="1461"/>
      <c r="K279" s="1461"/>
      <c r="L279" s="1461"/>
    </row>
    <row r="280" spans="1:12" ht="23.25" customHeight="1" x14ac:dyDescent="0.35">
      <c r="A280" s="1461"/>
      <c r="B280" s="1461"/>
      <c r="C280" s="1461"/>
      <c r="D280" s="1461"/>
      <c r="E280" s="1461"/>
      <c r="F280" s="1461"/>
      <c r="G280" s="1461"/>
      <c r="H280" s="1461"/>
      <c r="I280" s="1461"/>
      <c r="J280" s="1461"/>
      <c r="K280" s="1461"/>
      <c r="L280" s="1461"/>
    </row>
    <row r="281" spans="1:12" ht="23.25" customHeight="1" x14ac:dyDescent="0.35">
      <c r="A281" s="1461"/>
      <c r="B281" s="1461"/>
      <c r="C281" s="1461"/>
      <c r="D281" s="1461"/>
      <c r="E281" s="1461"/>
      <c r="F281" s="1461"/>
      <c r="G281" s="1461"/>
      <c r="H281" s="1461"/>
      <c r="I281" s="1461"/>
      <c r="J281" s="1461"/>
      <c r="K281" s="1461"/>
      <c r="L281" s="1461"/>
    </row>
    <row r="282" spans="1:12" ht="23.25" customHeight="1" x14ac:dyDescent="0.35">
      <c r="A282" s="1461"/>
      <c r="B282" s="1461"/>
      <c r="C282" s="1461"/>
      <c r="D282" s="1461"/>
      <c r="E282" s="1461"/>
      <c r="F282" s="1461"/>
      <c r="G282" s="1461"/>
      <c r="H282" s="1461"/>
      <c r="I282" s="1461"/>
      <c r="J282" s="1461"/>
      <c r="K282" s="1461"/>
      <c r="L282" s="1461"/>
    </row>
    <row r="283" spans="1:12" ht="23.25" customHeight="1" x14ac:dyDescent="0.35">
      <c r="A283" s="1461"/>
      <c r="B283" s="1461"/>
      <c r="C283" s="1461"/>
      <c r="D283" s="1461"/>
      <c r="E283" s="1461"/>
      <c r="F283" s="1461"/>
      <c r="G283" s="1461"/>
      <c r="H283" s="1461"/>
      <c r="I283" s="1461"/>
      <c r="J283" s="1461"/>
      <c r="K283" s="1461"/>
      <c r="L283" s="1461"/>
    </row>
    <row r="284" spans="1:12" ht="23.25" customHeight="1" x14ac:dyDescent="0.35">
      <c r="A284" s="1461"/>
      <c r="B284" s="1461"/>
      <c r="C284" s="1461"/>
      <c r="D284" s="1461"/>
      <c r="E284" s="1461"/>
      <c r="F284" s="1461"/>
      <c r="G284" s="1461"/>
      <c r="H284" s="1461"/>
      <c r="I284" s="1461"/>
      <c r="J284" s="1461"/>
      <c r="K284" s="1461"/>
      <c r="L284" s="1461"/>
    </row>
    <row r="285" spans="1:12" ht="23.25" customHeight="1" x14ac:dyDescent="0.35">
      <c r="A285" s="1461"/>
      <c r="B285" s="1461"/>
      <c r="C285" s="1461"/>
      <c r="D285" s="1461"/>
      <c r="E285" s="1461"/>
      <c r="F285" s="1461"/>
      <c r="G285" s="1461"/>
      <c r="H285" s="1461"/>
      <c r="I285" s="1461"/>
      <c r="J285" s="1461"/>
      <c r="K285" s="1461"/>
      <c r="L285" s="1461"/>
    </row>
    <row r="286" spans="1:12" ht="23.25" customHeight="1" x14ac:dyDescent="0.35">
      <c r="A286" s="1461"/>
      <c r="B286" s="1461"/>
      <c r="C286" s="1461"/>
      <c r="D286" s="1461"/>
      <c r="E286" s="1461"/>
      <c r="F286" s="1461"/>
      <c r="G286" s="1461"/>
      <c r="H286" s="1461"/>
      <c r="I286" s="1461"/>
      <c r="J286" s="1461"/>
      <c r="K286" s="1461"/>
      <c r="L286" s="1461"/>
    </row>
    <row r="287" spans="1:12" ht="23.25" customHeight="1" x14ac:dyDescent="0.35">
      <c r="A287" s="1461"/>
      <c r="B287" s="1461"/>
      <c r="C287" s="1461"/>
      <c r="D287" s="1461"/>
      <c r="E287" s="1461"/>
      <c r="F287" s="1461"/>
      <c r="G287" s="1461"/>
      <c r="H287" s="1461"/>
      <c r="I287" s="1461"/>
      <c r="J287" s="1461"/>
      <c r="K287" s="1461"/>
      <c r="L287" s="1461"/>
    </row>
    <row r="288" spans="1:12" ht="23.25" customHeight="1" x14ac:dyDescent="0.35">
      <c r="A288" s="1461"/>
      <c r="B288" s="1461"/>
      <c r="C288" s="1461"/>
      <c r="D288" s="1461"/>
      <c r="E288" s="1461"/>
      <c r="F288" s="1461"/>
      <c r="G288" s="1461"/>
      <c r="H288" s="1461"/>
      <c r="I288" s="1461"/>
      <c r="J288" s="1461"/>
      <c r="K288" s="1461"/>
      <c r="L288" s="1461"/>
    </row>
    <row r="289" spans="1:12" ht="15.75" customHeight="1" x14ac:dyDescent="0.35">
      <c r="A289" s="1461"/>
      <c r="B289" s="1461"/>
      <c r="C289" s="1461"/>
      <c r="D289" s="1461"/>
      <c r="E289" s="1461"/>
      <c r="F289" s="1461"/>
      <c r="G289" s="1461"/>
      <c r="H289" s="1461"/>
      <c r="I289" s="1461"/>
      <c r="J289" s="1461"/>
      <c r="K289" s="1461"/>
      <c r="L289" s="1461"/>
    </row>
    <row r="290" spans="1:12" ht="15.75" customHeight="1" x14ac:dyDescent="0.35">
      <c r="A290" s="853"/>
      <c r="B290" s="853"/>
      <c r="C290" s="853"/>
      <c r="D290" s="853"/>
      <c r="E290" s="853"/>
      <c r="F290" s="853"/>
      <c r="G290" s="853"/>
      <c r="H290" s="853"/>
      <c r="I290" s="853"/>
      <c r="J290" s="853"/>
      <c r="K290" s="853"/>
      <c r="L290" s="853"/>
    </row>
    <row r="291" spans="1:12" ht="26.25" x14ac:dyDescent="0.4">
      <c r="A291" s="821" t="s">
        <v>1182</v>
      </c>
      <c r="B291" s="853"/>
      <c r="C291" s="853"/>
      <c r="D291" s="853"/>
      <c r="E291" s="853"/>
      <c r="F291" s="853"/>
      <c r="G291" s="853"/>
      <c r="H291" s="853"/>
      <c r="I291" s="853"/>
      <c r="J291" s="853"/>
      <c r="K291" s="853"/>
      <c r="L291" s="853"/>
    </row>
    <row r="292" spans="1:12" ht="26.25" x14ac:dyDescent="0.35">
      <c r="A292" s="1471" t="s">
        <v>1183</v>
      </c>
      <c r="B292" s="1471"/>
      <c r="C292" s="853"/>
      <c r="D292" s="853"/>
      <c r="E292" s="853"/>
      <c r="F292" s="853"/>
      <c r="G292" s="853"/>
      <c r="H292" s="853"/>
      <c r="I292" s="853"/>
      <c r="J292" s="853"/>
      <c r="K292" s="853"/>
      <c r="L292" s="853"/>
    </row>
    <row r="293" spans="1:12" ht="27.75" customHeight="1" x14ac:dyDescent="0.35">
      <c r="A293" s="1461" t="s">
        <v>1225</v>
      </c>
      <c r="B293" s="1461"/>
      <c r="C293" s="1461"/>
      <c r="D293" s="1461"/>
      <c r="E293" s="1461"/>
      <c r="F293" s="1461"/>
      <c r="G293" s="1461"/>
      <c r="H293" s="1461"/>
      <c r="I293" s="1461"/>
      <c r="J293" s="1461"/>
      <c r="K293" s="1461"/>
      <c r="L293" s="1461"/>
    </row>
    <row r="294" spans="1:12" ht="27.75" customHeight="1" x14ac:dyDescent="0.35">
      <c r="A294" s="1461"/>
      <c r="B294" s="1461"/>
      <c r="C294" s="1461"/>
      <c r="D294" s="1461"/>
      <c r="E294" s="1461"/>
      <c r="F294" s="1461"/>
      <c r="G294" s="1461"/>
      <c r="H294" s="1461"/>
      <c r="I294" s="1461"/>
      <c r="J294" s="1461"/>
      <c r="K294" s="1461"/>
      <c r="L294" s="1461"/>
    </row>
    <row r="295" spans="1:12" ht="27.75" customHeight="1" x14ac:dyDescent="0.35">
      <c r="A295" s="1461"/>
      <c r="B295" s="1461"/>
      <c r="C295" s="1461"/>
      <c r="D295" s="1461"/>
      <c r="E295" s="1461"/>
      <c r="F295" s="1461"/>
      <c r="G295" s="1461"/>
      <c r="H295" s="1461"/>
      <c r="I295" s="1461"/>
      <c r="J295" s="1461"/>
      <c r="K295" s="1461"/>
      <c r="L295" s="1461"/>
    </row>
    <row r="296" spans="1:12" ht="15.75" customHeight="1" x14ac:dyDescent="0.35">
      <c r="A296" s="854"/>
      <c r="B296" s="854"/>
      <c r="C296" s="854"/>
      <c r="D296" s="854"/>
      <c r="E296" s="854"/>
      <c r="F296" s="854"/>
      <c r="G296" s="854"/>
      <c r="H296" s="854"/>
      <c r="I296" s="854"/>
      <c r="J296" s="854"/>
      <c r="K296" s="854"/>
      <c r="L296" s="854"/>
    </row>
    <row r="297" spans="1:12" ht="26.25" x14ac:dyDescent="0.4">
      <c r="A297" s="821" t="s">
        <v>1215</v>
      </c>
    </row>
    <row r="298" spans="1:12" ht="26.25" x14ac:dyDescent="0.4">
      <c r="A298" s="1472" t="s">
        <v>1184</v>
      </c>
      <c r="B298" s="1473"/>
      <c r="C298" s="1473"/>
      <c r="D298" s="1473"/>
      <c r="E298" s="1473"/>
      <c r="F298" s="1473"/>
      <c r="G298" s="1473"/>
      <c r="H298" s="1473"/>
      <c r="I298" s="1473"/>
      <c r="J298" s="1473"/>
      <c r="K298" s="1473"/>
      <c r="L298" s="1474"/>
    </row>
    <row r="299" spans="1:12" x14ac:dyDescent="0.35">
      <c r="A299" s="1392" t="s">
        <v>647</v>
      </c>
      <c r="B299" s="1393"/>
      <c r="C299" s="1393"/>
      <c r="D299" s="1393"/>
      <c r="E299" s="1393"/>
      <c r="F299" s="1393"/>
      <c r="G299" s="1393"/>
      <c r="H299" s="1393"/>
      <c r="I299" s="1393"/>
      <c r="J299" s="1393"/>
      <c r="K299" s="1393"/>
      <c r="L299" s="1470"/>
    </row>
    <row r="300" spans="1:12" x14ac:dyDescent="0.35">
      <c r="A300" s="1392" t="s">
        <v>1188</v>
      </c>
      <c r="B300" s="1393"/>
      <c r="C300" s="1393"/>
      <c r="D300" s="1393"/>
      <c r="E300" s="1393"/>
      <c r="F300" s="1455"/>
      <c r="G300" s="1456"/>
      <c r="H300" s="1456"/>
      <c r="I300" s="1456"/>
      <c r="J300" s="1456"/>
      <c r="K300" s="1456"/>
      <c r="L300" s="1457"/>
    </row>
    <row r="301" spans="1:12" x14ac:dyDescent="0.35">
      <c r="A301" s="1453" t="s">
        <v>1185</v>
      </c>
      <c r="B301" s="1454"/>
      <c r="C301" s="1454"/>
      <c r="D301" s="1454"/>
      <c r="E301" s="1454"/>
      <c r="F301" s="1458"/>
      <c r="G301" s="1459"/>
      <c r="H301" s="1459"/>
      <c r="I301" s="1459"/>
      <c r="J301" s="1459"/>
      <c r="K301" s="1459"/>
      <c r="L301" s="1460"/>
    </row>
    <row r="302" spans="1:12" x14ac:dyDescent="0.35">
      <c r="A302" s="1453" t="s">
        <v>31</v>
      </c>
      <c r="B302" s="1454"/>
      <c r="C302" s="1454"/>
      <c r="D302" s="1454"/>
      <c r="E302" s="1454"/>
      <c r="F302" s="1458"/>
      <c r="G302" s="1459"/>
      <c r="H302" s="1459"/>
      <c r="I302" s="1459"/>
      <c r="J302" s="1459"/>
      <c r="K302" s="1459"/>
      <c r="L302" s="1460"/>
    </row>
    <row r="303" spans="1:12" x14ac:dyDescent="0.35">
      <c r="A303" s="1453" t="s">
        <v>1110</v>
      </c>
      <c r="B303" s="1454"/>
      <c r="C303" s="1454"/>
      <c r="D303" s="1454"/>
      <c r="E303" s="1454"/>
      <c r="F303" s="1458"/>
      <c r="G303" s="1459"/>
      <c r="H303" s="1459"/>
      <c r="I303" s="1459"/>
      <c r="J303" s="1459"/>
      <c r="K303" s="1459"/>
      <c r="L303" s="1460"/>
    </row>
    <row r="304" spans="1:12" x14ac:dyDescent="0.35">
      <c r="A304" s="1453" t="s">
        <v>1186</v>
      </c>
      <c r="B304" s="1454"/>
      <c r="C304" s="1454"/>
      <c r="D304" s="1454"/>
      <c r="E304" s="1454"/>
      <c r="F304" s="1458"/>
      <c r="G304" s="1459"/>
      <c r="H304" s="1459"/>
      <c r="I304" s="1459"/>
      <c r="J304" s="1459"/>
      <c r="K304" s="1459"/>
      <c r="L304" s="1460"/>
    </row>
    <row r="305" spans="1:12" x14ac:dyDescent="0.35">
      <c r="A305" s="1453" t="s">
        <v>1187</v>
      </c>
      <c r="B305" s="1454"/>
      <c r="C305" s="1454"/>
      <c r="D305" s="1454"/>
      <c r="E305" s="1454"/>
      <c r="F305" s="1458"/>
      <c r="G305" s="1459"/>
      <c r="H305" s="1459"/>
      <c r="I305" s="1459"/>
      <c r="J305" s="1459"/>
      <c r="K305" s="1459"/>
      <c r="L305" s="1460"/>
    </row>
    <row r="306" spans="1:12" x14ac:dyDescent="0.35">
      <c r="A306" s="1453" t="s">
        <v>1203</v>
      </c>
      <c r="B306" s="1454"/>
      <c r="C306" s="1454"/>
      <c r="D306" s="1454"/>
      <c r="E306" s="1454"/>
      <c r="F306" s="1458"/>
      <c r="G306" s="1459"/>
      <c r="H306" s="1459"/>
      <c r="I306" s="1459"/>
      <c r="J306" s="1459"/>
      <c r="K306" s="1459"/>
      <c r="L306" s="1460"/>
    </row>
    <row r="307" spans="1:12" x14ac:dyDescent="0.35">
      <c r="A307" s="1453" t="s">
        <v>1214</v>
      </c>
      <c r="B307" s="1454"/>
      <c r="C307" s="1454"/>
      <c r="D307" s="1454"/>
      <c r="E307" s="1454"/>
      <c r="F307" s="1458"/>
      <c r="G307" s="1459"/>
      <c r="H307" s="1459"/>
      <c r="I307" s="1459"/>
      <c r="J307" s="1459"/>
      <c r="K307" s="1459"/>
      <c r="L307" s="1460"/>
    </row>
    <row r="308" spans="1:12" x14ac:dyDescent="0.35">
      <c r="A308" s="1394" t="s">
        <v>1213</v>
      </c>
      <c r="B308" s="1395"/>
      <c r="C308" s="1395"/>
      <c r="D308" s="1395"/>
      <c r="E308" s="1395"/>
      <c r="F308" s="1464"/>
      <c r="G308" s="1465"/>
      <c r="H308" s="1465"/>
      <c r="I308" s="1465"/>
      <c r="J308" s="1465"/>
      <c r="K308" s="1465"/>
      <c r="L308" s="1466"/>
    </row>
    <row r="309" spans="1:12" ht="26.25" x14ac:dyDescent="0.4">
      <c r="A309" s="855"/>
      <c r="B309" s="855"/>
      <c r="C309" s="855"/>
      <c r="D309" s="855"/>
      <c r="E309" s="855"/>
      <c r="F309" s="855"/>
      <c r="G309" s="855"/>
      <c r="H309" s="855"/>
      <c r="I309" s="855"/>
      <c r="J309" s="855"/>
      <c r="K309" s="855"/>
      <c r="L309" s="855"/>
    </row>
    <row r="310" spans="1:12" ht="26.25" x14ac:dyDescent="0.4">
      <c r="A310" s="821" t="s">
        <v>1135</v>
      </c>
    </row>
    <row r="311" spans="1:12" ht="26.25" x14ac:dyDescent="0.4">
      <c r="A311" s="821" t="s">
        <v>1136</v>
      </c>
    </row>
    <row r="312" spans="1:12" ht="18" customHeight="1" x14ac:dyDescent="0.35">
      <c r="A312" s="1340" t="s">
        <v>1189</v>
      </c>
      <c r="B312" s="1340"/>
      <c r="C312" s="1340"/>
      <c r="D312" s="1340"/>
      <c r="E312" s="1340"/>
      <c r="F312" s="1340"/>
      <c r="G312" s="1340"/>
      <c r="H312" s="1340"/>
      <c r="I312" s="1340"/>
      <c r="J312" s="1340"/>
      <c r="K312" s="1340"/>
      <c r="L312" s="1340"/>
    </row>
    <row r="313" spans="1:12" ht="18" customHeight="1" x14ac:dyDescent="0.35">
      <c r="A313" s="1340"/>
      <c r="B313" s="1340"/>
      <c r="C313" s="1340"/>
      <c r="D313" s="1340"/>
      <c r="E313" s="1340"/>
      <c r="F313" s="1340"/>
      <c r="G313" s="1340"/>
      <c r="H313" s="1340"/>
      <c r="I313" s="1340"/>
      <c r="J313" s="1340"/>
      <c r="K313" s="1340"/>
      <c r="L313" s="1340"/>
    </row>
    <row r="314" spans="1:12" ht="23.25" customHeight="1" x14ac:dyDescent="0.35">
      <c r="A314" s="1340"/>
      <c r="B314" s="1340"/>
      <c r="C314" s="1340"/>
      <c r="D314" s="1340"/>
      <c r="E314" s="1340"/>
      <c r="F314" s="1340"/>
      <c r="G314" s="1340"/>
      <c r="H314" s="1340"/>
      <c r="I314" s="1340"/>
      <c r="J314" s="1340"/>
      <c r="K314" s="1340"/>
      <c r="L314" s="1340"/>
    </row>
    <row r="315" spans="1:12" x14ac:dyDescent="0.35">
      <c r="A315" s="856"/>
      <c r="B315" s="856"/>
      <c r="C315" s="856"/>
      <c r="D315" s="856"/>
      <c r="E315" s="856"/>
      <c r="F315" s="856"/>
      <c r="G315" s="856"/>
      <c r="H315" s="856"/>
      <c r="I315" s="856"/>
      <c r="J315" s="856"/>
      <c r="K315" s="856"/>
      <c r="L315" s="856"/>
    </row>
    <row r="316" spans="1:12" ht="26.25" x14ac:dyDescent="0.35">
      <c r="A316" s="1443" t="str">
        <f>IF('Indices Técnicos'!A2="","",'Indices Técnicos'!A2)</f>
        <v>Especificações</v>
      </c>
      <c r="B316" s="1444"/>
      <c r="C316" s="1444"/>
      <c r="D316" s="1444"/>
      <c r="E316" s="1444"/>
      <c r="F316" s="1445"/>
      <c r="G316" s="1441" t="str">
        <f>IF('Indices Técnicos'!B2="","",'Indices Técnicos'!B2)</f>
        <v>Coeficientes</v>
      </c>
      <c r="H316" s="1442"/>
      <c r="I316" s="1441" t="str">
        <f>IF('Indices Técnicos'!D2="","",'Indices Técnicos'!D2)</f>
        <v>Coeficientes</v>
      </c>
      <c r="J316" s="1442"/>
      <c r="K316" s="856"/>
      <c r="L316" s="856"/>
    </row>
    <row r="317" spans="1:12" ht="26.25" x14ac:dyDescent="0.35">
      <c r="A317" s="1430"/>
      <c r="B317" s="1431"/>
      <c r="C317" s="1431"/>
      <c r="D317" s="1431"/>
      <c r="E317" s="1431"/>
      <c r="F317" s="1446"/>
      <c r="G317" s="857" t="str">
        <f>IF('Indices Técnicos'!B3="","",'Indices Técnicos'!B3)</f>
        <v>Atual</v>
      </c>
      <c r="H317" s="858" t="str">
        <f>IF('Indices Técnicos'!C3="","",'Indices Técnicos'!C3)</f>
        <v>Projetado</v>
      </c>
      <c r="I317" s="857" t="str">
        <f>IF('Indices Técnicos'!D3="","",'Indices Técnicos'!D3)</f>
        <v>Atual</v>
      </c>
      <c r="J317" s="858" t="str">
        <f>IF('Indices Técnicos'!E3="","",'Indices Técnicos'!E3)</f>
        <v>Projetado</v>
      </c>
      <c r="K317" s="856"/>
      <c r="L317" s="856"/>
    </row>
    <row r="318" spans="1:12" x14ac:dyDescent="0.35">
      <c r="A318" s="1447" t="str">
        <f>IF('Indices Técnicos'!A5="","",'Indices Técnicos'!A5)</f>
        <v>Taxa de Natalidade (%)</v>
      </c>
      <c r="B318" s="1448"/>
      <c r="C318" s="1448"/>
      <c r="D318" s="1448"/>
      <c r="E318" s="1448"/>
      <c r="F318" s="1449"/>
      <c r="G318" s="921" t="str">
        <f>IF('Indices Técnicos'!B5="","",'Indices Técnicos'!B5)</f>
        <v/>
      </c>
      <c r="H318" s="922" t="str">
        <f>IF('Indices Técnicos'!C5="","",'Indices Técnicos'!C5)</f>
        <v/>
      </c>
      <c r="I318" s="923" t="str">
        <f>IF('Indices Técnicos'!D5="","",'Indices Técnicos'!D5)</f>
        <v/>
      </c>
      <c r="J318" s="922" t="str">
        <f>IF('Indices Técnicos'!E5="","",'Indices Técnicos'!E5)</f>
        <v/>
      </c>
      <c r="K318" s="856"/>
      <c r="L318" s="856"/>
    </row>
    <row r="319" spans="1:12" x14ac:dyDescent="0.35">
      <c r="A319" s="1447" t="str">
        <f>IF('Indices Técnicos'!A6="","",'Indices Técnicos'!A6)</f>
        <v xml:space="preserve">Taxa de Mortalidade (%) - até 12 meses </v>
      </c>
      <c r="B319" s="1448"/>
      <c r="C319" s="1448"/>
      <c r="D319" s="1448"/>
      <c r="E319" s="1448"/>
      <c r="F319" s="1449"/>
      <c r="G319" s="921" t="str">
        <f>IF('Indices Técnicos'!B6="","",'Indices Técnicos'!B6)</f>
        <v/>
      </c>
      <c r="H319" s="922" t="str">
        <f>IF('Indices Técnicos'!C6="","",'Indices Técnicos'!C6)</f>
        <v/>
      </c>
      <c r="I319" s="923" t="str">
        <f>IF('Indices Técnicos'!D6="","",'Indices Técnicos'!D6)</f>
        <v/>
      </c>
      <c r="J319" s="922" t="str">
        <f>IF('Indices Técnicos'!E6="","",'Indices Técnicos'!E6)</f>
        <v/>
      </c>
      <c r="K319" s="856"/>
      <c r="L319" s="856"/>
    </row>
    <row r="320" spans="1:12" x14ac:dyDescent="0.35">
      <c r="A320" s="1447" t="str">
        <f>IF('Indices Técnicos'!A7="","",'Indices Técnicos'!A7)</f>
        <v xml:space="preserve">Taxa de Mortalidade (%) - de 12 a 24 meses </v>
      </c>
      <c r="B320" s="1448"/>
      <c r="C320" s="1448"/>
      <c r="D320" s="1448"/>
      <c r="E320" s="1448"/>
      <c r="F320" s="1449"/>
      <c r="G320" s="921" t="str">
        <f>IF('Indices Técnicos'!B7="","",'Indices Técnicos'!B7)</f>
        <v/>
      </c>
      <c r="H320" s="922" t="str">
        <f>IF('Indices Técnicos'!C7="","",'Indices Técnicos'!C7)</f>
        <v/>
      </c>
      <c r="I320" s="923" t="str">
        <f>IF('Indices Técnicos'!D7="","",'Indices Técnicos'!D7)</f>
        <v/>
      </c>
      <c r="J320" s="922" t="str">
        <f>IF('Indices Técnicos'!E7="","",'Indices Técnicos'!E7)</f>
        <v/>
      </c>
      <c r="K320" s="856"/>
      <c r="L320" s="856"/>
    </row>
    <row r="321" spans="1:12" x14ac:dyDescent="0.35">
      <c r="A321" s="1447" t="str">
        <f>IF('Indices Técnicos'!A8="","",'Indices Técnicos'!A8)</f>
        <v>Taxa de Mortalidade (%) - de  24 a 36 meses</v>
      </c>
      <c r="B321" s="1448"/>
      <c r="C321" s="1448"/>
      <c r="D321" s="1448"/>
      <c r="E321" s="1448"/>
      <c r="F321" s="1449"/>
      <c r="G321" s="921" t="str">
        <f>IF('Indices Técnicos'!B8="","",'Indices Técnicos'!B8)</f>
        <v/>
      </c>
      <c r="H321" s="922" t="str">
        <f>IF('Indices Técnicos'!C8="","",'Indices Técnicos'!C8)</f>
        <v/>
      </c>
      <c r="I321" s="923" t="str">
        <f>IF('Indices Técnicos'!D8="","",'Indices Técnicos'!D8)</f>
        <v/>
      </c>
      <c r="J321" s="922" t="str">
        <f>IF('Indices Técnicos'!E8="","",'Indices Técnicos'!E8)</f>
        <v/>
      </c>
      <c r="K321" s="856"/>
      <c r="L321" s="856"/>
    </row>
    <row r="322" spans="1:12" x14ac:dyDescent="0.35">
      <c r="A322" s="1447" t="str">
        <f>IF('Indices Técnicos'!A9="","",'Indices Técnicos'!A9)</f>
        <v>Taxa de Mortalidade (%) - acima de 36 meses</v>
      </c>
      <c r="B322" s="1448"/>
      <c r="C322" s="1448"/>
      <c r="D322" s="1448"/>
      <c r="E322" s="1448"/>
      <c r="F322" s="1449"/>
      <c r="G322" s="921" t="str">
        <f>IF('Indices Técnicos'!B9="","",'Indices Técnicos'!B9)</f>
        <v/>
      </c>
      <c r="H322" s="922" t="str">
        <f>IF('Indices Técnicos'!C9="","",'Indices Técnicos'!C9)</f>
        <v/>
      </c>
      <c r="I322" s="923" t="str">
        <f>IF('Indices Técnicos'!D9="","",'Indices Técnicos'!D9)</f>
        <v/>
      </c>
      <c r="J322" s="922" t="str">
        <f>IF('Indices Técnicos'!E9="","",'Indices Técnicos'!E9)</f>
        <v/>
      </c>
      <c r="K322" s="856"/>
      <c r="L322" s="856"/>
    </row>
    <row r="323" spans="1:12" x14ac:dyDescent="0.35">
      <c r="A323" s="1447" t="str">
        <f>IF('Indices Técnicos'!A10="","",'Indices Técnicos'!A10)</f>
        <v>Relação Matriz/Reprodutor</v>
      </c>
      <c r="B323" s="1448"/>
      <c r="C323" s="1448"/>
      <c r="D323" s="1448"/>
      <c r="E323" s="1448"/>
      <c r="F323" s="1449"/>
      <c r="G323" s="924" t="str">
        <f>IF('Indices Técnicos'!B10="","",'Indices Técnicos'!B10)</f>
        <v/>
      </c>
      <c r="H323" s="925" t="str">
        <f>IF('Indices Técnicos'!C10="","",'Indices Técnicos'!C10)</f>
        <v/>
      </c>
      <c r="I323" s="926" t="str">
        <f>IF('Indices Técnicos'!D10="","",'Indices Técnicos'!D10)</f>
        <v/>
      </c>
      <c r="J323" s="925" t="str">
        <f>IF('Indices Técnicos'!E10="","",'Indices Técnicos'!E10)</f>
        <v/>
      </c>
      <c r="K323" s="856"/>
      <c r="L323" s="856"/>
    </row>
    <row r="324" spans="1:12" x14ac:dyDescent="0.35">
      <c r="A324" s="1447" t="str">
        <f>IF('Indices Técnicos'!A11="","",'Indices Técnicos'!A11)</f>
        <v>Idade de desmama (meses)</v>
      </c>
      <c r="B324" s="1448"/>
      <c r="C324" s="1448"/>
      <c r="D324" s="1448"/>
      <c r="E324" s="1448"/>
      <c r="F324" s="1449"/>
      <c r="G324" s="924" t="str">
        <f>IF('Indices Técnicos'!B11="","",'Indices Técnicos'!B11)</f>
        <v/>
      </c>
      <c r="H324" s="925" t="str">
        <f>IF('Indices Técnicos'!C11="","",'Indices Técnicos'!C11)</f>
        <v/>
      </c>
      <c r="I324" s="926" t="str">
        <f>IF('Indices Técnicos'!D11="","",'Indices Técnicos'!D11)</f>
        <v/>
      </c>
      <c r="J324" s="925" t="str">
        <f>IF('Indices Técnicos'!E11="","",'Indices Técnicos'!E11)</f>
        <v/>
      </c>
      <c r="K324" s="856"/>
      <c r="L324" s="856"/>
    </row>
    <row r="325" spans="1:12" x14ac:dyDescent="0.35">
      <c r="A325" s="1447" t="str">
        <f>IF('Indices Técnicos'!A12="","",'Indices Técnicos'!A12)</f>
        <v>Idade ao 1º parto (meses)</v>
      </c>
      <c r="B325" s="1448"/>
      <c r="C325" s="1448"/>
      <c r="D325" s="1448"/>
      <c r="E325" s="1448"/>
      <c r="F325" s="1449"/>
      <c r="G325" s="924" t="str">
        <f>IF('Indices Técnicos'!B12="","",'Indices Técnicos'!B12)</f>
        <v/>
      </c>
      <c r="H325" s="925" t="str">
        <f>IF('Indices Técnicos'!C12="","",'Indices Técnicos'!C12)</f>
        <v/>
      </c>
      <c r="I325" s="926" t="str">
        <f>IF('Indices Técnicos'!D12="","",'Indices Técnicos'!D12)</f>
        <v/>
      </c>
      <c r="J325" s="925" t="str">
        <f>IF('Indices Técnicos'!E12="","",'Indices Técnicos'!E12)</f>
        <v/>
      </c>
      <c r="K325" s="856"/>
      <c r="L325" s="856"/>
    </row>
    <row r="326" spans="1:12" x14ac:dyDescent="0.35">
      <c r="A326" s="1447" t="str">
        <f>IF('Indices Técnicos'!A13="","",'Indices Técnicos'!A13)</f>
        <v>Intervalo entre partos (meses)</v>
      </c>
      <c r="B326" s="1448"/>
      <c r="C326" s="1448"/>
      <c r="D326" s="1448"/>
      <c r="E326" s="1448"/>
      <c r="F326" s="1449"/>
      <c r="G326" s="924" t="str">
        <f>IF('Indices Técnicos'!B13="","",'Indices Técnicos'!B13)</f>
        <v/>
      </c>
      <c r="H326" s="925" t="str">
        <f>IF('Indices Técnicos'!C13="","",'Indices Técnicos'!C13)</f>
        <v/>
      </c>
      <c r="I326" s="926" t="str">
        <f>IF('Indices Técnicos'!D13="","",'Indices Técnicos'!D13)</f>
        <v/>
      </c>
      <c r="J326" s="925" t="str">
        <f>IF('Indices Técnicos'!E13="","",'Indices Técnicos'!E13)</f>
        <v/>
      </c>
      <c r="K326" s="856"/>
      <c r="L326" s="856"/>
    </row>
    <row r="327" spans="1:12" x14ac:dyDescent="0.35">
      <c r="A327" s="1447" t="str">
        <f>IF('Indices Técnicos'!A14="","",'Indices Técnicos'!A14)</f>
        <v>Idade ao abate (meses)</v>
      </c>
      <c r="B327" s="1448"/>
      <c r="C327" s="1448"/>
      <c r="D327" s="1448"/>
      <c r="E327" s="1448"/>
      <c r="F327" s="1449"/>
      <c r="G327" s="924" t="str">
        <f>IF('Indices Técnicos'!B14="","",'Indices Técnicos'!B14)</f>
        <v/>
      </c>
      <c r="H327" s="925" t="str">
        <f>IF('Indices Técnicos'!C14="","",'Indices Técnicos'!C14)</f>
        <v/>
      </c>
      <c r="I327" s="926" t="str">
        <f>IF('Indices Técnicos'!D14="","",'Indices Técnicos'!D14)</f>
        <v/>
      </c>
      <c r="J327" s="925" t="str">
        <f>IF('Indices Técnicos'!E14="","",'Indices Técnicos'!E14)</f>
        <v/>
      </c>
      <c r="K327" s="856"/>
      <c r="L327" s="856"/>
    </row>
    <row r="328" spans="1:12" x14ac:dyDescent="0.35">
      <c r="A328" s="1447" t="str">
        <f>IF('Indices Técnicos'!A15="","",'Indices Técnicos'!A15)</f>
        <v>Peso ao abate (kg)</v>
      </c>
      <c r="B328" s="1448"/>
      <c r="C328" s="1448"/>
      <c r="D328" s="1448"/>
      <c r="E328" s="1448"/>
      <c r="F328" s="1449"/>
      <c r="G328" s="924" t="str">
        <f>IF('Indices Técnicos'!B15="","",'Indices Técnicos'!B15)</f>
        <v/>
      </c>
      <c r="H328" s="925" t="str">
        <f>IF('Indices Técnicos'!C15="","",'Indices Técnicos'!C15)</f>
        <v/>
      </c>
      <c r="I328" s="926" t="str">
        <f>IF('Indices Técnicos'!D15="","",'Indices Técnicos'!D15)</f>
        <v/>
      </c>
      <c r="J328" s="925" t="str">
        <f>IF('Indices Técnicos'!E15="","",'Indices Técnicos'!E15)</f>
        <v/>
      </c>
      <c r="K328" s="856"/>
      <c r="L328" s="856"/>
    </row>
    <row r="329" spans="1:12" x14ac:dyDescent="0.35">
      <c r="A329" s="1447" t="str">
        <f>IF('Indices Técnicos'!A16="","",'Indices Técnicos'!A16)</f>
        <v>Período de lactação (dias)</v>
      </c>
      <c r="B329" s="1448"/>
      <c r="C329" s="1448"/>
      <c r="D329" s="1448"/>
      <c r="E329" s="1448"/>
      <c r="F329" s="1449"/>
      <c r="G329" s="924" t="str">
        <f>IF('Indices Técnicos'!B16="","",'Indices Técnicos'!B16)</f>
        <v/>
      </c>
      <c r="H329" s="925" t="str">
        <f>IF('Indices Técnicos'!C16="","",'Indices Técnicos'!C16)</f>
        <v/>
      </c>
      <c r="I329" s="926" t="str">
        <f>IF('Indices Técnicos'!D16="","",'Indices Técnicos'!D16)</f>
        <v/>
      </c>
      <c r="J329" s="925" t="str">
        <f>IF('Indices Técnicos'!E16="","",'Indices Técnicos'!E16)</f>
        <v/>
      </c>
      <c r="K329" s="856"/>
      <c r="L329" s="856"/>
    </row>
    <row r="330" spans="1:12" x14ac:dyDescent="0.35">
      <c r="A330" s="1447" t="str">
        <f>IF('Indices Técnicos'!A17="","",'Indices Técnicos'!A17)</f>
        <v>Produção leite/matriz/dia (l)</v>
      </c>
      <c r="B330" s="1448"/>
      <c r="C330" s="1448"/>
      <c r="D330" s="1448"/>
      <c r="E330" s="1448"/>
      <c r="F330" s="1449"/>
      <c r="G330" s="924" t="str">
        <f>IF('Indices Técnicos'!B17="","",'Indices Técnicos'!B17)</f>
        <v/>
      </c>
      <c r="H330" s="925" t="str">
        <f>IF('Indices Técnicos'!C17="","",'Indices Técnicos'!C17)</f>
        <v/>
      </c>
      <c r="I330" s="926" t="str">
        <f>IF('Indices Técnicos'!D17="","",'Indices Técnicos'!D17)</f>
        <v/>
      </c>
      <c r="J330" s="925" t="str">
        <f>IF('Indices Técnicos'!E17="","",'Indices Técnicos'!E17)</f>
        <v/>
      </c>
      <c r="K330" s="856"/>
      <c r="L330" s="856"/>
    </row>
    <row r="331" spans="1:12" x14ac:dyDescent="0.35">
      <c r="A331" s="1447" t="str">
        <f>IF('Indices Técnicos'!A18="","",'Indices Técnicos'!A18)</f>
        <v>Relação Leite/Queijo (l/kg)</v>
      </c>
      <c r="B331" s="1448"/>
      <c r="C331" s="1448"/>
      <c r="D331" s="1448"/>
      <c r="E331" s="1448"/>
      <c r="F331" s="1449"/>
      <c r="G331" s="924" t="str">
        <f>IF('Indices Técnicos'!B18="","",'Indices Técnicos'!B18)</f>
        <v/>
      </c>
      <c r="H331" s="925" t="str">
        <f>IF('Indices Técnicos'!C18="","",'Indices Técnicos'!C18)</f>
        <v/>
      </c>
      <c r="I331" s="926" t="str">
        <f>IF('Indices Técnicos'!D18="","",'Indices Técnicos'!D18)</f>
        <v/>
      </c>
      <c r="J331" s="925" t="str">
        <f>IF('Indices Técnicos'!E18="","",'Indices Técnicos'!E18)</f>
        <v/>
      </c>
      <c r="K331" s="856"/>
      <c r="L331" s="856"/>
    </row>
    <row r="332" spans="1:12" x14ac:dyDescent="0.35">
      <c r="A332" s="1450" t="str">
        <f>IF('Indices Técnicos'!A19="","",'Indices Técnicos'!A19)</f>
        <v>Relação Leite/Manteiga (l/kg)</v>
      </c>
      <c r="B332" s="1451"/>
      <c r="C332" s="1451"/>
      <c r="D332" s="1451"/>
      <c r="E332" s="1451"/>
      <c r="F332" s="1452"/>
      <c r="G332" s="927" t="str">
        <f>IF('Indices Técnicos'!B19="","",'Indices Técnicos'!B19)</f>
        <v/>
      </c>
      <c r="H332" s="928" t="str">
        <f>IF('Indices Técnicos'!C19="","",'Indices Técnicos'!C19)</f>
        <v/>
      </c>
      <c r="I332" s="929" t="str">
        <f>IF('Indices Técnicos'!D19="","",'Indices Técnicos'!D19)</f>
        <v/>
      </c>
      <c r="J332" s="928" t="str">
        <f>IF('Indices Técnicos'!E19="","",'Indices Técnicos'!E19)</f>
        <v/>
      </c>
      <c r="K332" s="856"/>
      <c r="L332" s="856"/>
    </row>
    <row r="333" spans="1:12" x14ac:dyDescent="0.35">
      <c r="A333" s="856"/>
      <c r="B333" s="856"/>
      <c r="C333" s="856"/>
      <c r="D333" s="856"/>
      <c r="E333" s="856"/>
      <c r="F333" s="856"/>
      <c r="G333" s="856"/>
      <c r="H333" s="856"/>
      <c r="I333" s="856"/>
      <c r="J333" s="856"/>
      <c r="K333" s="856"/>
      <c r="L333" s="856"/>
    </row>
    <row r="334" spans="1:12" x14ac:dyDescent="0.35">
      <c r="A334" s="1340" t="s">
        <v>1190</v>
      </c>
      <c r="B334" s="1340"/>
      <c r="C334" s="1340"/>
      <c r="D334" s="1340"/>
      <c r="E334" s="1340"/>
      <c r="F334" s="1340"/>
      <c r="G334" s="1340"/>
      <c r="H334" s="1340"/>
      <c r="I334" s="1340"/>
      <c r="J334" s="1340"/>
      <c r="K334" s="1340"/>
      <c r="L334" s="1340"/>
    </row>
    <row r="335" spans="1:12" x14ac:dyDescent="0.35">
      <c r="A335" s="1340"/>
      <c r="B335" s="1340"/>
      <c r="C335" s="1340"/>
      <c r="D335" s="1340"/>
      <c r="E335" s="1340"/>
      <c r="F335" s="1340"/>
      <c r="G335" s="1340"/>
      <c r="H335" s="1340"/>
      <c r="I335" s="1340"/>
      <c r="J335" s="1340"/>
      <c r="K335" s="1340"/>
      <c r="L335" s="1340"/>
    </row>
    <row r="336" spans="1:12" x14ac:dyDescent="0.35">
      <c r="A336" s="1340"/>
      <c r="B336" s="1340"/>
      <c r="C336" s="1340"/>
      <c r="D336" s="1340"/>
      <c r="E336" s="1340"/>
      <c r="F336" s="1340"/>
      <c r="G336" s="1340"/>
      <c r="H336" s="1340"/>
      <c r="I336" s="1340"/>
      <c r="J336" s="1340"/>
      <c r="K336" s="1340"/>
      <c r="L336" s="1340"/>
    </row>
    <row r="337" spans="1:8" ht="26.25" x14ac:dyDescent="0.4">
      <c r="A337" s="821" t="s">
        <v>1137</v>
      </c>
    </row>
    <row r="338" spans="1:8" x14ac:dyDescent="0.35">
      <c r="A338" s="1463" t="s">
        <v>1194</v>
      </c>
      <c r="B338" s="1463"/>
      <c r="C338" s="1463"/>
      <c r="D338" s="1463"/>
      <c r="E338" s="1462" t="s">
        <v>1195</v>
      </c>
      <c r="F338" s="1462"/>
    </row>
    <row r="340" spans="1:8" ht="26.25" x14ac:dyDescent="0.35">
      <c r="A340" s="1438" t="s">
        <v>1191</v>
      </c>
      <c r="B340" s="1439"/>
      <c r="C340" s="1439"/>
      <c r="D340" s="1439"/>
      <c r="E340" s="1439"/>
      <c r="F340" s="1439"/>
      <c r="G340" s="1439"/>
      <c r="H340" s="1440"/>
    </row>
    <row r="341" spans="1:8" ht="26.25" x14ac:dyDescent="0.35">
      <c r="A341" s="1438" t="s">
        <v>343</v>
      </c>
      <c r="B341" s="1439"/>
      <c r="C341" s="1438" t="s">
        <v>1192</v>
      </c>
      <c r="D341" s="1439"/>
      <c r="E341" s="1439"/>
      <c r="F341" s="1440"/>
      <c r="G341" s="1438" t="s">
        <v>1193</v>
      </c>
      <c r="H341" s="1440"/>
    </row>
    <row r="342" spans="1:8" ht="26.25" x14ac:dyDescent="0.35">
      <c r="A342" s="1428">
        <v>1</v>
      </c>
      <c r="B342" s="1429"/>
      <c r="C342" s="1432">
        <f>'Evolução do Rebanho'!I14+'Evolução do Rebanho'!I99</f>
        <v>0</v>
      </c>
      <c r="D342" s="1433"/>
      <c r="E342" s="1433"/>
      <c r="F342" s="1434"/>
      <c r="G342" s="1419">
        <f>'Suporte Forrageiro'!C82</f>
        <v>0</v>
      </c>
      <c r="H342" s="1420"/>
    </row>
    <row r="343" spans="1:8" ht="26.25" x14ac:dyDescent="0.35">
      <c r="A343" s="1428">
        <v>2</v>
      </c>
      <c r="B343" s="1429"/>
      <c r="C343" s="1432">
        <f>'Evolução do Rebanho'!Q14+'Evolução do Rebanho'!Q99</f>
        <v>0</v>
      </c>
      <c r="D343" s="1433"/>
      <c r="E343" s="1433"/>
      <c r="F343" s="1434"/>
      <c r="G343" s="1419">
        <f>'Suporte Forrageiro'!E82</f>
        <v>0</v>
      </c>
      <c r="H343" s="1420"/>
    </row>
    <row r="344" spans="1:8" ht="26.25" x14ac:dyDescent="0.35">
      <c r="A344" s="1428">
        <v>3</v>
      </c>
      <c r="B344" s="1429"/>
      <c r="C344" s="1432">
        <f>'Evolução do Rebanho'!I28+'Evolução do Rebanho'!Q28</f>
        <v>0</v>
      </c>
      <c r="D344" s="1433"/>
      <c r="E344" s="1433"/>
      <c r="F344" s="1434"/>
      <c r="G344" s="1419">
        <f>'Suporte Forrageiro'!G82</f>
        <v>0</v>
      </c>
      <c r="H344" s="1420"/>
    </row>
    <row r="345" spans="1:8" ht="26.25" x14ac:dyDescent="0.35">
      <c r="A345" s="1428">
        <v>4</v>
      </c>
      <c r="B345" s="1429"/>
      <c r="C345" s="1432">
        <f>'Evolução do Rebanho'!Q28+'Evolução do Rebanho'!Q113</f>
        <v>0</v>
      </c>
      <c r="D345" s="1433"/>
      <c r="E345" s="1433"/>
      <c r="F345" s="1434"/>
      <c r="G345" s="1419">
        <f>'Suporte Forrageiro'!I82</f>
        <v>0</v>
      </c>
      <c r="H345" s="1420"/>
    </row>
    <row r="346" spans="1:8" ht="26.25" x14ac:dyDescent="0.35">
      <c r="A346" s="1428">
        <v>5</v>
      </c>
      <c r="B346" s="1429"/>
      <c r="C346" s="1432">
        <f>'Evolução do Rebanho'!I42+'Evolução do Rebanho'!I127</f>
        <v>0</v>
      </c>
      <c r="D346" s="1433"/>
      <c r="E346" s="1433"/>
      <c r="F346" s="1434"/>
      <c r="G346" s="1419">
        <f>'Suporte Forrageiro'!C111</f>
        <v>0</v>
      </c>
      <c r="H346" s="1420"/>
    </row>
    <row r="347" spans="1:8" ht="26.25" x14ac:dyDescent="0.35">
      <c r="A347" s="1428">
        <v>6</v>
      </c>
      <c r="B347" s="1429"/>
      <c r="C347" s="1432">
        <f>'Evolução do Rebanho'!Q42+'Evolução do Rebanho'!Q127</f>
        <v>0</v>
      </c>
      <c r="D347" s="1433"/>
      <c r="E347" s="1433"/>
      <c r="F347" s="1434"/>
      <c r="G347" s="1419">
        <f>'Suporte Forrageiro'!E111</f>
        <v>0</v>
      </c>
      <c r="H347" s="1420"/>
    </row>
    <row r="348" spans="1:8" ht="26.25" x14ac:dyDescent="0.35">
      <c r="A348" s="1428">
        <v>7</v>
      </c>
      <c r="B348" s="1429"/>
      <c r="C348" s="1432">
        <f>'Evolução do Rebanho'!I56+'Evolução do Rebanho'!I141</f>
        <v>0</v>
      </c>
      <c r="D348" s="1433"/>
      <c r="E348" s="1433"/>
      <c r="F348" s="1434"/>
      <c r="G348" s="1419">
        <f>'Suporte Forrageiro'!G111</f>
        <v>0</v>
      </c>
      <c r="H348" s="1420"/>
    </row>
    <row r="349" spans="1:8" ht="26.25" x14ac:dyDescent="0.35">
      <c r="A349" s="1428">
        <v>8</v>
      </c>
      <c r="B349" s="1429"/>
      <c r="C349" s="1432">
        <f>'Evolução do Rebanho'!Q56+'Evolução do Rebanho'!Q141</f>
        <v>0</v>
      </c>
      <c r="D349" s="1433"/>
      <c r="E349" s="1433"/>
      <c r="F349" s="1434"/>
      <c r="G349" s="1419">
        <f>'Suporte Forrageiro'!I111</f>
        <v>0</v>
      </c>
      <c r="H349" s="1420"/>
    </row>
    <row r="350" spans="1:8" ht="26.25" x14ac:dyDescent="0.35">
      <c r="A350" s="1428">
        <v>9</v>
      </c>
      <c r="B350" s="1429"/>
      <c r="C350" s="1432">
        <f>'Evolução do Rebanho'!I70+'Evolução do Rebanho'!I155</f>
        <v>0</v>
      </c>
      <c r="D350" s="1433"/>
      <c r="E350" s="1433"/>
      <c r="F350" s="1434"/>
      <c r="G350" s="1419">
        <f>'Suporte Forrageiro'!C140</f>
        <v>0</v>
      </c>
      <c r="H350" s="1420"/>
    </row>
    <row r="351" spans="1:8" ht="26.25" x14ac:dyDescent="0.35">
      <c r="A351" s="1428">
        <v>10</v>
      </c>
      <c r="B351" s="1429"/>
      <c r="C351" s="1432">
        <f>'Evolução do Rebanho'!Q70+'Evolução do Rebanho'!Q155</f>
        <v>0</v>
      </c>
      <c r="D351" s="1433"/>
      <c r="E351" s="1433"/>
      <c r="F351" s="1434"/>
      <c r="G351" s="1419">
        <f>'Suporte Forrageiro'!E140</f>
        <v>0</v>
      </c>
      <c r="H351" s="1420"/>
    </row>
    <row r="352" spans="1:8" ht="26.25" x14ac:dyDescent="0.35">
      <c r="A352" s="1428">
        <v>11</v>
      </c>
      <c r="B352" s="1429"/>
      <c r="C352" s="1432">
        <f>'Evolução do Rebanho'!I84+'Evolução do Rebanho'!I169</f>
        <v>0</v>
      </c>
      <c r="D352" s="1433"/>
      <c r="E352" s="1433"/>
      <c r="F352" s="1434"/>
      <c r="G352" s="1419">
        <f>'Suporte Forrageiro'!G140</f>
        <v>0</v>
      </c>
      <c r="H352" s="1420"/>
    </row>
    <row r="353" spans="1:12" ht="26.25" x14ac:dyDescent="0.35">
      <c r="A353" s="1430">
        <v>12</v>
      </c>
      <c r="B353" s="1431"/>
      <c r="C353" s="1435">
        <f>'Evolução do Rebanho'!Q84+'Evolução do Rebanho'!Q169</f>
        <v>0</v>
      </c>
      <c r="D353" s="1436"/>
      <c r="E353" s="1436"/>
      <c r="F353" s="1437"/>
      <c r="G353" s="1421">
        <f>'Suporte Forrageiro'!I140</f>
        <v>0</v>
      </c>
      <c r="H353" s="1422"/>
    </row>
    <row r="354" spans="1:12" ht="26.25" x14ac:dyDescent="0.35">
      <c r="A354" s="859"/>
      <c r="B354" s="859"/>
      <c r="C354" s="852"/>
      <c r="D354" s="852"/>
      <c r="E354" s="852"/>
      <c r="F354" s="852"/>
      <c r="G354" s="852"/>
      <c r="H354" s="852"/>
    </row>
    <row r="355" spans="1:12" ht="22.5" customHeight="1" x14ac:dyDescent="0.35">
      <c r="A355" s="1423" t="s">
        <v>1220</v>
      </c>
      <c r="B355" s="1423"/>
      <c r="C355" s="1423"/>
      <c r="D355" s="1423"/>
      <c r="E355" s="1423"/>
      <c r="F355" s="1423"/>
      <c r="G355" s="1423"/>
      <c r="H355" s="1423"/>
      <c r="I355" s="1423"/>
      <c r="J355" s="1423"/>
      <c r="K355" s="1423"/>
      <c r="L355" s="1423"/>
    </row>
    <row r="356" spans="1:12" ht="22.5" customHeight="1" x14ac:dyDescent="0.35">
      <c r="A356" s="1423"/>
      <c r="B356" s="1423"/>
      <c r="C356" s="1423"/>
      <c r="D356" s="1423"/>
      <c r="E356" s="1423"/>
      <c r="F356" s="1423"/>
      <c r="G356" s="1423"/>
      <c r="H356" s="1423"/>
      <c r="I356" s="1423"/>
      <c r="J356" s="1423"/>
      <c r="K356" s="1423"/>
      <c r="L356" s="1423"/>
    </row>
    <row r="357" spans="1:12" ht="22.5" customHeight="1" x14ac:dyDescent="0.35">
      <c r="A357" s="1423"/>
      <c r="B357" s="1423"/>
      <c r="C357" s="1423"/>
      <c r="D357" s="1423"/>
      <c r="E357" s="1423"/>
      <c r="F357" s="1423"/>
      <c r="G357" s="1423"/>
      <c r="H357" s="1423"/>
      <c r="I357" s="1423"/>
      <c r="J357" s="1423"/>
      <c r="K357" s="1423"/>
      <c r="L357" s="1423"/>
    </row>
    <row r="358" spans="1:12" ht="22.5" customHeight="1" x14ac:dyDescent="0.35">
      <c r="A358" s="1423"/>
      <c r="B358" s="1423"/>
      <c r="C358" s="1423"/>
      <c r="D358" s="1423"/>
      <c r="E358" s="1423"/>
      <c r="F358" s="1423"/>
      <c r="G358" s="1423"/>
      <c r="H358" s="1423"/>
      <c r="I358" s="1423"/>
      <c r="J358" s="1423"/>
      <c r="K358" s="1423"/>
      <c r="L358" s="1423"/>
    </row>
    <row r="359" spans="1:12" ht="22.5" customHeight="1" x14ac:dyDescent="0.35">
      <c r="A359" s="1423"/>
      <c r="B359" s="1423"/>
      <c r="C359" s="1423"/>
      <c r="D359" s="1423"/>
      <c r="E359" s="1423"/>
      <c r="F359" s="1423"/>
      <c r="G359" s="1423"/>
      <c r="H359" s="1423"/>
      <c r="I359" s="1423"/>
      <c r="J359" s="1423"/>
      <c r="K359" s="1423"/>
      <c r="L359" s="1423"/>
    </row>
    <row r="360" spans="1:12" ht="22.5" customHeight="1" x14ac:dyDescent="0.35">
      <c r="A360" s="1423"/>
      <c r="B360" s="1423"/>
      <c r="C360" s="1423"/>
      <c r="D360" s="1423"/>
      <c r="E360" s="1423"/>
      <c r="F360" s="1423"/>
      <c r="G360" s="1423"/>
      <c r="H360" s="1423"/>
      <c r="I360" s="1423"/>
      <c r="J360" s="1423"/>
      <c r="K360" s="1423"/>
      <c r="L360" s="1423"/>
    </row>
    <row r="361" spans="1:12" ht="22.5" customHeight="1" x14ac:dyDescent="0.35">
      <c r="A361" s="1423"/>
      <c r="B361" s="1423"/>
      <c r="C361" s="1423"/>
      <c r="D361" s="1423"/>
      <c r="E361" s="1423"/>
      <c r="F361" s="1423"/>
      <c r="G361" s="1423"/>
      <c r="H361" s="1423"/>
      <c r="I361" s="1423"/>
      <c r="J361" s="1423"/>
      <c r="K361" s="1423"/>
      <c r="L361" s="1423"/>
    </row>
    <row r="362" spans="1:12" ht="22.5" customHeight="1" x14ac:dyDescent="0.35">
      <c r="A362" s="1423"/>
      <c r="B362" s="1423"/>
      <c r="C362" s="1423"/>
      <c r="D362" s="1423"/>
      <c r="E362" s="1423"/>
      <c r="F362" s="1423"/>
      <c r="G362" s="1423"/>
      <c r="H362" s="1423"/>
      <c r="I362" s="1423"/>
      <c r="J362" s="1423"/>
      <c r="K362" s="1423"/>
      <c r="L362" s="1423"/>
    </row>
    <row r="363" spans="1:12" ht="22.5" customHeight="1" x14ac:dyDescent="0.35">
      <c r="A363" s="1423"/>
      <c r="B363" s="1423"/>
      <c r="C363" s="1423"/>
      <c r="D363" s="1423"/>
      <c r="E363" s="1423"/>
      <c r="F363" s="1423"/>
      <c r="G363" s="1423"/>
      <c r="H363" s="1423"/>
      <c r="I363" s="1423"/>
      <c r="J363" s="1423"/>
      <c r="K363" s="1423"/>
      <c r="L363" s="1423"/>
    </row>
    <row r="364" spans="1:12" ht="15.75" customHeight="1" x14ac:dyDescent="0.35">
      <c r="A364" s="860"/>
      <c r="B364" s="860"/>
      <c r="C364" s="860"/>
      <c r="D364" s="860"/>
      <c r="E364" s="860"/>
      <c r="F364" s="860"/>
      <c r="G364" s="860"/>
      <c r="H364" s="860"/>
      <c r="I364" s="860"/>
      <c r="J364" s="860"/>
      <c r="K364" s="860"/>
      <c r="L364" s="860"/>
    </row>
    <row r="365" spans="1:12" ht="26.25" x14ac:dyDescent="0.4">
      <c r="A365" s="821" t="s">
        <v>1138</v>
      </c>
    </row>
    <row r="366" spans="1:12" ht="26.25" customHeight="1" x14ac:dyDescent="0.35">
      <c r="A366" s="1338" t="s">
        <v>1196</v>
      </c>
      <c r="B366" s="1338"/>
      <c r="C366" s="1338"/>
      <c r="D366" s="1338"/>
      <c r="E366" s="1338"/>
      <c r="F366" s="1338"/>
      <c r="G366" s="1338"/>
      <c r="H366" s="1338"/>
      <c r="I366" s="1338"/>
      <c r="J366" s="1338"/>
      <c r="K366" s="1338"/>
      <c r="L366" s="1338"/>
    </row>
    <row r="367" spans="1:12" ht="26.25" customHeight="1" x14ac:dyDescent="0.35">
      <c r="A367" s="1338"/>
      <c r="B367" s="1338"/>
      <c r="C367" s="1338"/>
      <c r="D367" s="1338"/>
      <c r="E367" s="1338"/>
      <c r="F367" s="1338"/>
      <c r="G367" s="1338"/>
      <c r="H367" s="1338"/>
      <c r="I367" s="1338"/>
      <c r="J367" s="1338"/>
      <c r="K367" s="1338"/>
      <c r="L367" s="1338"/>
    </row>
    <row r="368" spans="1:12" ht="26.25" customHeight="1" x14ac:dyDescent="0.35">
      <c r="A368" s="1338"/>
      <c r="B368" s="1338"/>
      <c r="C368" s="1338"/>
      <c r="D368" s="1338"/>
      <c r="E368" s="1338"/>
      <c r="F368" s="1338"/>
      <c r="G368" s="1338"/>
      <c r="H368" s="1338"/>
      <c r="I368" s="1338"/>
      <c r="J368" s="1338"/>
      <c r="K368" s="1338"/>
      <c r="L368" s="1338"/>
    </row>
    <row r="369" spans="1:12" ht="26.25" customHeight="1" x14ac:dyDescent="0.35">
      <c r="A369" s="1338"/>
      <c r="B369" s="1338"/>
      <c r="C369" s="1338"/>
      <c r="D369" s="1338"/>
      <c r="E369" s="1338"/>
      <c r="F369" s="1338"/>
      <c r="G369" s="1338"/>
      <c r="H369" s="1338"/>
      <c r="I369" s="1338"/>
      <c r="J369" s="1338"/>
      <c r="K369" s="1338"/>
      <c r="L369" s="1338"/>
    </row>
    <row r="370" spans="1:12" ht="26.25" customHeight="1" x14ac:dyDescent="0.35">
      <c r="A370" s="1338"/>
      <c r="B370" s="1338"/>
      <c r="C370" s="1338"/>
      <c r="D370" s="1338"/>
      <c r="E370" s="1338"/>
      <c r="F370" s="1338"/>
      <c r="G370" s="1338"/>
      <c r="H370" s="1338"/>
      <c r="I370" s="1338"/>
      <c r="J370" s="1338"/>
      <c r="K370" s="1338"/>
      <c r="L370" s="1338"/>
    </row>
    <row r="371" spans="1:12" ht="26.25" customHeight="1" x14ac:dyDescent="0.35">
      <c r="A371" s="1338"/>
      <c r="B371" s="1338"/>
      <c r="C371" s="1338"/>
      <c r="D371" s="1338"/>
      <c r="E371" s="1338"/>
      <c r="F371" s="1338"/>
      <c r="G371" s="1338"/>
      <c r="H371" s="1338"/>
      <c r="I371" s="1338"/>
      <c r="J371" s="1338"/>
      <c r="K371" s="1338"/>
      <c r="L371" s="1338"/>
    </row>
    <row r="372" spans="1:12" ht="26.25" customHeight="1" x14ac:dyDescent="0.35">
      <c r="A372" s="1338"/>
      <c r="B372" s="1338"/>
      <c r="C372" s="1338"/>
      <c r="D372" s="1338"/>
      <c r="E372" s="1338"/>
      <c r="F372" s="1338"/>
      <c r="G372" s="1338"/>
      <c r="H372" s="1338"/>
      <c r="I372" s="1338"/>
      <c r="J372" s="1338"/>
      <c r="K372" s="1338"/>
      <c r="L372" s="1338"/>
    </row>
    <row r="373" spans="1:12" ht="26.25" customHeight="1" x14ac:dyDescent="0.35">
      <c r="A373" s="1338"/>
      <c r="B373" s="1338"/>
      <c r="C373" s="1338"/>
      <c r="D373" s="1338"/>
      <c r="E373" s="1338"/>
      <c r="F373" s="1338"/>
      <c r="G373" s="1338"/>
      <c r="H373" s="1338"/>
      <c r="I373" s="1338"/>
      <c r="J373" s="1338"/>
      <c r="K373" s="1338"/>
      <c r="L373" s="1338"/>
    </row>
    <row r="374" spans="1:12" ht="26.25" customHeight="1" x14ac:dyDescent="0.35">
      <c r="A374" s="1338"/>
      <c r="B374" s="1338"/>
      <c r="C374" s="1338"/>
      <c r="D374" s="1338"/>
      <c r="E374" s="1338"/>
      <c r="F374" s="1338"/>
      <c r="G374" s="1338"/>
      <c r="H374" s="1338"/>
      <c r="I374" s="1338"/>
      <c r="J374" s="1338"/>
      <c r="K374" s="1338"/>
      <c r="L374" s="1338"/>
    </row>
    <row r="375" spans="1:12" ht="15.75" customHeight="1" x14ac:dyDescent="0.35">
      <c r="A375" s="1338"/>
      <c r="B375" s="1338"/>
      <c r="C375" s="1338"/>
      <c r="D375" s="1338"/>
      <c r="E375" s="1338"/>
      <c r="F375" s="1338"/>
      <c r="G375" s="1338"/>
      <c r="H375" s="1338"/>
      <c r="I375" s="1338"/>
      <c r="J375" s="1338"/>
      <c r="K375" s="1338"/>
      <c r="L375" s="1338"/>
    </row>
    <row r="376" spans="1:12" ht="26.25" x14ac:dyDescent="0.4">
      <c r="A376" s="821" t="s">
        <v>1139</v>
      </c>
    </row>
    <row r="377" spans="1:12" ht="24" customHeight="1" x14ac:dyDescent="0.35">
      <c r="A377" s="1340" t="s">
        <v>1207</v>
      </c>
      <c r="B377" s="1340"/>
      <c r="C377" s="1340"/>
      <c r="D377" s="1340"/>
      <c r="E377" s="1340"/>
      <c r="F377" s="1340"/>
      <c r="G377" s="1340"/>
      <c r="H377" s="1340"/>
      <c r="I377" s="1340"/>
      <c r="J377" s="1340"/>
      <c r="K377" s="1340"/>
      <c r="L377" s="1340"/>
    </row>
    <row r="378" spans="1:12" ht="24" customHeight="1" x14ac:dyDescent="0.35">
      <c r="A378" s="1340"/>
      <c r="B378" s="1340"/>
      <c r="C378" s="1340"/>
      <c r="D378" s="1340"/>
      <c r="E378" s="1340"/>
      <c r="F378" s="1340"/>
      <c r="G378" s="1340"/>
      <c r="H378" s="1340"/>
      <c r="I378" s="1340"/>
      <c r="J378" s="1340"/>
      <c r="K378" s="1340"/>
      <c r="L378" s="1340"/>
    </row>
    <row r="379" spans="1:12" ht="24" customHeight="1" x14ac:dyDescent="0.35">
      <c r="A379" s="1340"/>
      <c r="B379" s="1340"/>
      <c r="C379" s="1340"/>
      <c r="D379" s="1340"/>
      <c r="E379" s="1340"/>
      <c r="F379" s="1340"/>
      <c r="G379" s="1340"/>
      <c r="H379" s="1340"/>
      <c r="I379" s="1340"/>
      <c r="J379" s="1340"/>
      <c r="K379" s="1340"/>
      <c r="L379" s="1340"/>
    </row>
    <row r="380" spans="1:12" ht="24" customHeight="1" x14ac:dyDescent="0.35">
      <c r="A380" s="1340"/>
      <c r="B380" s="1340"/>
      <c r="C380" s="1340"/>
      <c r="D380" s="1340"/>
      <c r="E380" s="1340"/>
      <c r="F380" s="1340"/>
      <c r="G380" s="1340"/>
      <c r="H380" s="1340"/>
      <c r="I380" s="1340"/>
      <c r="J380" s="1340"/>
      <c r="K380" s="1340"/>
      <c r="L380" s="1340"/>
    </row>
    <row r="381" spans="1:12" ht="24" customHeight="1" x14ac:dyDescent="0.35">
      <c r="A381" s="1340"/>
      <c r="B381" s="1340"/>
      <c r="C381" s="1340"/>
      <c r="D381" s="1340"/>
      <c r="E381" s="1340"/>
      <c r="F381" s="1340"/>
      <c r="G381" s="1340"/>
      <c r="H381" s="1340"/>
      <c r="I381" s="1340"/>
      <c r="J381" s="1340"/>
      <c r="K381" s="1340"/>
      <c r="L381" s="1340"/>
    </row>
    <row r="382" spans="1:12" ht="15.75" customHeight="1" x14ac:dyDescent="0.35">
      <c r="A382" s="856"/>
      <c r="B382" s="856"/>
      <c r="C382" s="856"/>
      <c r="D382" s="856"/>
      <c r="E382" s="856"/>
      <c r="F382" s="856"/>
      <c r="G382" s="856"/>
      <c r="H382" s="856"/>
      <c r="I382" s="856"/>
      <c r="J382" s="856"/>
      <c r="K382" s="856"/>
      <c r="L382" s="856"/>
    </row>
    <row r="383" spans="1:12" ht="26.25" x14ac:dyDescent="0.4">
      <c r="A383" s="1389" t="s">
        <v>1197</v>
      </c>
      <c r="B383" s="1390"/>
      <c r="C383" s="1390"/>
      <c r="D383" s="1390"/>
      <c r="E383" s="1389" t="s">
        <v>341</v>
      </c>
      <c r="F383" s="1390"/>
      <c r="G383" s="1391"/>
      <c r="H383" s="1389" t="s">
        <v>340</v>
      </c>
      <c r="I383" s="1391"/>
      <c r="J383" s="1389" t="s">
        <v>1198</v>
      </c>
      <c r="K383" s="1391"/>
    </row>
    <row r="384" spans="1:12" x14ac:dyDescent="0.35">
      <c r="A384" s="1425" t="s">
        <v>1226</v>
      </c>
      <c r="B384" s="1426"/>
      <c r="C384" s="1426"/>
      <c r="D384" s="1426"/>
      <c r="E384" s="1426"/>
      <c r="F384" s="1426"/>
      <c r="G384" s="1426"/>
      <c r="H384" s="1426"/>
      <c r="I384" s="1426"/>
      <c r="J384" s="1426"/>
      <c r="K384" s="1427"/>
    </row>
    <row r="385" spans="1:12" x14ac:dyDescent="0.35">
      <c r="A385" s="1411" t="s">
        <v>1227</v>
      </c>
      <c r="B385" s="1412"/>
      <c r="C385" s="1412"/>
      <c r="D385" s="1412"/>
      <c r="E385" s="1411"/>
      <c r="F385" s="1412"/>
      <c r="G385" s="1415"/>
      <c r="H385" s="1413">
        <f>'Receita Pecuária'!B17+'Receita Pecuária'!B69</f>
        <v>0</v>
      </c>
      <c r="I385" s="1414"/>
      <c r="J385" s="1413">
        <f>'Receita Pecuária'!C17+'Receita Pecuária'!C69</f>
        <v>0</v>
      </c>
      <c r="K385" s="1424"/>
    </row>
    <row r="386" spans="1:12" x14ac:dyDescent="0.35">
      <c r="A386" s="1411" t="s">
        <v>1228</v>
      </c>
      <c r="B386" s="1412"/>
      <c r="C386" s="1412"/>
      <c r="D386" s="1412"/>
      <c r="E386" s="1411"/>
      <c r="F386" s="1412"/>
      <c r="G386" s="1415"/>
      <c r="H386" s="1413">
        <f>'Receita Pecuária'!D17+'Receita Pecuária'!D69</f>
        <v>0</v>
      </c>
      <c r="I386" s="1414"/>
      <c r="J386" s="1413">
        <f>'Receita Pecuária'!E17+'Receita Pecuária'!E69</f>
        <v>0</v>
      </c>
      <c r="K386" s="1414"/>
    </row>
    <row r="387" spans="1:12" x14ac:dyDescent="0.35">
      <c r="A387" s="1411" t="s">
        <v>1229</v>
      </c>
      <c r="B387" s="1412"/>
      <c r="C387" s="1412"/>
      <c r="D387" s="1412"/>
      <c r="E387" s="1411"/>
      <c r="F387" s="1412"/>
      <c r="G387" s="1415"/>
      <c r="H387" s="1413">
        <f>'Receita Pecuária'!F17+'Receita Pecuária'!F69</f>
        <v>0</v>
      </c>
      <c r="I387" s="1414"/>
      <c r="J387" s="1413">
        <f>'Receita Pecuária'!G17+'Receita Pecuária'!G69</f>
        <v>0</v>
      </c>
      <c r="K387" s="1414"/>
    </row>
    <row r="388" spans="1:12" x14ac:dyDescent="0.35">
      <c r="A388" s="1411" t="s">
        <v>1230</v>
      </c>
      <c r="B388" s="1412"/>
      <c r="C388" s="1412"/>
      <c r="D388" s="1412"/>
      <c r="E388" s="1411"/>
      <c r="F388" s="1412"/>
      <c r="G388" s="1415"/>
      <c r="H388" s="1413">
        <f>'Receita Pecuária'!H17+'Receita Pecuária'!H69</f>
        <v>0</v>
      </c>
      <c r="I388" s="1414"/>
      <c r="J388" s="1413">
        <f>'Receita Pecuária'!I17+'Receita Pecuária'!I69</f>
        <v>0</v>
      </c>
      <c r="K388" s="1414"/>
    </row>
    <row r="389" spans="1:12" x14ac:dyDescent="0.35">
      <c r="A389" s="1411" t="s">
        <v>1231</v>
      </c>
      <c r="B389" s="1412"/>
      <c r="C389" s="1412"/>
      <c r="D389" s="1412"/>
      <c r="E389" s="1411"/>
      <c r="F389" s="1412"/>
      <c r="G389" s="1415"/>
      <c r="H389" s="1413">
        <f>'Receita Pecuária'!B34+'Receita Pecuária'!B86</f>
        <v>0</v>
      </c>
      <c r="I389" s="1414"/>
      <c r="J389" s="1413">
        <f>'Receita Pecuária'!C34+'Receita Pecuária'!C86</f>
        <v>0</v>
      </c>
      <c r="K389" s="1414"/>
    </row>
    <row r="390" spans="1:12" x14ac:dyDescent="0.35">
      <c r="A390" s="1411" t="s">
        <v>1232</v>
      </c>
      <c r="B390" s="1412"/>
      <c r="C390" s="1412"/>
      <c r="D390" s="1412"/>
      <c r="E390" s="1411"/>
      <c r="F390" s="1412"/>
      <c r="G390" s="1415"/>
      <c r="H390" s="1413">
        <f>'Receita Pecuária'!D34+'Receita Pecuária'!D86</f>
        <v>0</v>
      </c>
      <c r="I390" s="1414"/>
      <c r="J390" s="1413">
        <f>'Receita Pecuária'!E34+'Receita Pecuária'!E86</f>
        <v>0</v>
      </c>
      <c r="K390" s="1414"/>
    </row>
    <row r="391" spans="1:12" x14ac:dyDescent="0.35">
      <c r="A391" s="1411" t="s">
        <v>1233</v>
      </c>
      <c r="B391" s="1412"/>
      <c r="C391" s="1412"/>
      <c r="D391" s="1412"/>
      <c r="E391" s="1411"/>
      <c r="F391" s="1412"/>
      <c r="G391" s="1415"/>
      <c r="H391" s="1413">
        <f>'Receita Pecuária'!F34+'Receita Pecuária'!F86</f>
        <v>0</v>
      </c>
      <c r="I391" s="1414"/>
      <c r="J391" s="1413">
        <f>'Receita Pecuária'!G34+'Receita Pecuária'!G86</f>
        <v>0</v>
      </c>
      <c r="K391" s="1414"/>
    </row>
    <row r="392" spans="1:12" x14ac:dyDescent="0.35">
      <c r="A392" s="1411" t="s">
        <v>1234</v>
      </c>
      <c r="B392" s="1412"/>
      <c r="C392" s="1412"/>
      <c r="D392" s="1412"/>
      <c r="E392" s="1411"/>
      <c r="F392" s="1412"/>
      <c r="G392" s="1415"/>
      <c r="H392" s="1413">
        <f>'Receita Pecuária'!H34+'Receita Pecuária'!H86</f>
        <v>0</v>
      </c>
      <c r="I392" s="1414"/>
      <c r="J392" s="1413">
        <f>'Receita Pecuária'!I34+'Receita Pecuária'!I86</f>
        <v>0</v>
      </c>
      <c r="K392" s="1414"/>
    </row>
    <row r="393" spans="1:12" x14ac:dyDescent="0.35">
      <c r="A393" s="1411" t="s">
        <v>1235</v>
      </c>
      <c r="B393" s="1412"/>
      <c r="C393" s="1412"/>
      <c r="D393" s="1412"/>
      <c r="E393" s="1411"/>
      <c r="F393" s="1412"/>
      <c r="G393" s="1415"/>
      <c r="H393" s="1413">
        <f>'Receita Pecuária'!B51+'Receita Pecuária'!B103</f>
        <v>0</v>
      </c>
      <c r="I393" s="1414"/>
      <c r="J393" s="1413">
        <f>'Receita Pecuária'!C51+'Receita Pecuária'!C103</f>
        <v>0</v>
      </c>
      <c r="K393" s="1414"/>
    </row>
    <row r="394" spans="1:12" x14ac:dyDescent="0.35">
      <c r="A394" s="1411" t="s">
        <v>1236</v>
      </c>
      <c r="B394" s="1412"/>
      <c r="C394" s="1412"/>
      <c r="D394" s="1412"/>
      <c r="E394" s="1411"/>
      <c r="F394" s="1412"/>
      <c r="G394" s="1415"/>
      <c r="H394" s="1413">
        <f>'Receita Pecuária'!D51+'Receita Pecuária'!D103</f>
        <v>0</v>
      </c>
      <c r="I394" s="1414"/>
      <c r="J394" s="1413">
        <f>'Receita Pecuária'!E51+'Receita Pecuária'!E103</f>
        <v>0</v>
      </c>
      <c r="K394" s="1414"/>
    </row>
    <row r="395" spans="1:12" x14ac:dyDescent="0.35">
      <c r="A395" s="1411" t="s">
        <v>1237</v>
      </c>
      <c r="B395" s="1412"/>
      <c r="C395" s="1412"/>
      <c r="D395" s="1412"/>
      <c r="E395" s="1411"/>
      <c r="F395" s="1412"/>
      <c r="G395" s="1415"/>
      <c r="H395" s="1413">
        <f>'Receita Pecuária'!F51+'Receita Pecuária'!F103</f>
        <v>0</v>
      </c>
      <c r="I395" s="1414"/>
      <c r="J395" s="1413">
        <f>'Receita Pecuária'!G51+'Receita Pecuária'!G103</f>
        <v>0</v>
      </c>
      <c r="K395" s="1414"/>
    </row>
    <row r="396" spans="1:12" x14ac:dyDescent="0.35">
      <c r="A396" s="1411" t="s">
        <v>1238</v>
      </c>
      <c r="B396" s="1412"/>
      <c r="C396" s="1412"/>
      <c r="D396" s="1412"/>
      <c r="E396" s="1398"/>
      <c r="F396" s="1416"/>
      <c r="G396" s="1399"/>
      <c r="H396" s="1417">
        <f>'Receita Pecuária'!H51+'Receita Pecuária'!H103</f>
        <v>0</v>
      </c>
      <c r="I396" s="1418"/>
      <c r="J396" s="1417">
        <f>'Receita Pecuária'!I51+'Receita Pecuária'!I103</f>
        <v>0</v>
      </c>
      <c r="K396" s="1418"/>
    </row>
    <row r="397" spans="1:12" ht="26.25" x14ac:dyDescent="0.4">
      <c r="A397" s="1581" t="s">
        <v>855</v>
      </c>
      <c r="B397" s="1582"/>
      <c r="C397" s="1582"/>
      <c r="D397" s="1582"/>
      <c r="E397" s="1582"/>
      <c r="F397" s="1582"/>
      <c r="G397" s="1582"/>
      <c r="H397" s="1582"/>
      <c r="I397" s="1583"/>
      <c r="J397" s="1409">
        <f>SUM(J385:K396)</f>
        <v>0</v>
      </c>
      <c r="K397" s="1410"/>
    </row>
    <row r="398" spans="1:12" ht="26.25" x14ac:dyDescent="0.4">
      <c r="A398" s="861"/>
      <c r="B398" s="861"/>
      <c r="C398" s="861"/>
      <c r="D398" s="861"/>
      <c r="E398" s="861"/>
      <c r="F398" s="861"/>
      <c r="G398" s="861"/>
      <c r="H398" s="862"/>
      <c r="I398" s="862"/>
      <c r="J398" s="862"/>
      <c r="K398" s="862"/>
    </row>
    <row r="399" spans="1:12" ht="15.75" customHeight="1" x14ac:dyDescent="0.35">
      <c r="A399" s="1340" t="s">
        <v>1199</v>
      </c>
      <c r="B399" s="1340"/>
      <c r="C399" s="1340"/>
      <c r="D399" s="1340"/>
      <c r="E399" s="1340"/>
      <c r="F399" s="1340"/>
      <c r="G399" s="1340"/>
      <c r="H399" s="1340"/>
      <c r="I399" s="1340"/>
      <c r="J399" s="1340"/>
      <c r="K399" s="1340"/>
      <c r="L399" s="1340"/>
    </row>
    <row r="400" spans="1:12" ht="15.75" customHeight="1" x14ac:dyDescent="0.35">
      <c r="A400" s="1340"/>
      <c r="B400" s="1340"/>
      <c r="C400" s="1340"/>
      <c r="D400" s="1340"/>
      <c r="E400" s="1340"/>
      <c r="F400" s="1340"/>
      <c r="G400" s="1340"/>
      <c r="H400" s="1340"/>
      <c r="I400" s="1340"/>
      <c r="J400" s="1340"/>
      <c r="K400" s="1340"/>
      <c r="L400" s="1340"/>
    </row>
    <row r="401" spans="1:12" x14ac:dyDescent="0.35">
      <c r="A401" s="1340"/>
      <c r="B401" s="1340"/>
      <c r="C401" s="1340"/>
      <c r="D401" s="1340"/>
      <c r="E401" s="1340"/>
      <c r="F401" s="1340"/>
      <c r="G401" s="1340"/>
      <c r="H401" s="1340"/>
      <c r="I401" s="1340"/>
      <c r="J401" s="1340"/>
      <c r="K401" s="1340"/>
      <c r="L401" s="1340"/>
    </row>
    <row r="402" spans="1:12" x14ac:dyDescent="0.35">
      <c r="A402" s="856"/>
      <c r="B402" s="856"/>
      <c r="C402" s="856"/>
      <c r="D402" s="856"/>
      <c r="E402" s="856"/>
      <c r="F402" s="856"/>
      <c r="G402" s="856"/>
      <c r="H402" s="856"/>
      <c r="I402" s="856"/>
      <c r="J402" s="856"/>
      <c r="K402" s="856"/>
      <c r="L402" s="856"/>
    </row>
    <row r="403" spans="1:12" ht="26.25" x14ac:dyDescent="0.4">
      <c r="A403" s="821" t="s">
        <v>1140</v>
      </c>
    </row>
    <row r="404" spans="1:12" x14ac:dyDescent="0.35">
      <c r="A404" s="1402"/>
      <c r="B404" s="1402"/>
      <c r="C404" s="1402"/>
      <c r="D404" s="1402"/>
      <c r="E404" s="1402"/>
      <c r="F404" s="1402"/>
      <c r="G404" s="1402"/>
      <c r="H404" s="1402"/>
      <c r="I404" s="1402"/>
      <c r="J404" s="1402"/>
      <c r="K404" s="1402"/>
      <c r="L404" s="1402"/>
    </row>
    <row r="405" spans="1:12" x14ac:dyDescent="0.35">
      <c r="A405" s="1402"/>
      <c r="B405" s="1402"/>
      <c r="C405" s="1402"/>
      <c r="D405" s="1402"/>
      <c r="E405" s="1402"/>
      <c r="F405" s="1402"/>
      <c r="G405" s="1402"/>
      <c r="H405" s="1402"/>
      <c r="I405" s="1402"/>
      <c r="J405" s="1402"/>
      <c r="K405" s="1402"/>
      <c r="L405" s="1402"/>
    </row>
    <row r="406" spans="1:12" ht="26.25" x14ac:dyDescent="0.4">
      <c r="A406" s="1389" t="s">
        <v>1200</v>
      </c>
      <c r="B406" s="1390"/>
      <c r="C406" s="1390"/>
      <c r="D406" s="1390"/>
      <c r="E406" s="1391"/>
    </row>
    <row r="407" spans="1:12" ht="26.25" x14ac:dyDescent="0.4">
      <c r="A407" s="1389" t="s">
        <v>343</v>
      </c>
      <c r="B407" s="1391"/>
      <c r="C407" s="1389" t="s">
        <v>559</v>
      </c>
      <c r="D407" s="1390"/>
      <c r="E407" s="1391"/>
    </row>
    <row r="408" spans="1:12" ht="26.25" x14ac:dyDescent="0.4">
      <c r="A408" s="1386">
        <v>1</v>
      </c>
      <c r="B408" s="1387"/>
      <c r="C408" s="1406">
        <f>Análise!M22</f>
        <v>0</v>
      </c>
      <c r="D408" s="1407"/>
      <c r="E408" s="1408"/>
    </row>
    <row r="409" spans="1:12" ht="26.25" x14ac:dyDescent="0.4">
      <c r="A409" s="1386">
        <v>2</v>
      </c>
      <c r="B409" s="1387"/>
      <c r="C409" s="1406">
        <f>Análise!M23</f>
        <v>0</v>
      </c>
      <c r="D409" s="1407"/>
      <c r="E409" s="1408"/>
    </row>
    <row r="410" spans="1:12" ht="26.25" x14ac:dyDescent="0.4">
      <c r="A410" s="1386">
        <v>3</v>
      </c>
      <c r="B410" s="1387"/>
      <c r="C410" s="1406">
        <f>Análise!M24</f>
        <v>0</v>
      </c>
      <c r="D410" s="1407"/>
      <c r="E410" s="1408"/>
    </row>
    <row r="411" spans="1:12" ht="26.25" x14ac:dyDescent="0.4">
      <c r="A411" s="1386">
        <v>4</v>
      </c>
      <c r="B411" s="1387"/>
      <c r="C411" s="1406">
        <f>Análise!M25</f>
        <v>0</v>
      </c>
      <c r="D411" s="1407"/>
      <c r="E411" s="1408"/>
    </row>
    <row r="412" spans="1:12" ht="26.25" x14ac:dyDescent="0.4">
      <c r="A412" s="1386">
        <v>5</v>
      </c>
      <c r="B412" s="1387"/>
      <c r="C412" s="1406">
        <f>Análise!M26</f>
        <v>0</v>
      </c>
      <c r="D412" s="1407"/>
      <c r="E412" s="1408"/>
    </row>
    <row r="413" spans="1:12" ht="26.25" x14ac:dyDescent="0.4">
      <c r="A413" s="1386">
        <v>6</v>
      </c>
      <c r="B413" s="1387"/>
      <c r="C413" s="1406">
        <f>Análise!M27</f>
        <v>0</v>
      </c>
      <c r="D413" s="1407"/>
      <c r="E413" s="1408"/>
    </row>
    <row r="414" spans="1:12" ht="26.25" x14ac:dyDescent="0.4">
      <c r="A414" s="1386">
        <v>7</v>
      </c>
      <c r="B414" s="1387"/>
      <c r="C414" s="1406">
        <f>Análise!M28</f>
        <v>0</v>
      </c>
      <c r="D414" s="1407"/>
      <c r="E414" s="1408"/>
    </row>
    <row r="415" spans="1:12" ht="26.25" x14ac:dyDescent="0.4">
      <c r="A415" s="1386">
        <v>8</v>
      </c>
      <c r="B415" s="1387"/>
      <c r="C415" s="1406">
        <f>Análise!M29</f>
        <v>0</v>
      </c>
      <c r="D415" s="1407"/>
      <c r="E415" s="1408"/>
    </row>
    <row r="416" spans="1:12" ht="26.25" x14ac:dyDescent="0.4">
      <c r="A416" s="1386">
        <v>9</v>
      </c>
      <c r="B416" s="1387"/>
      <c r="C416" s="1406">
        <f>Análise!M30</f>
        <v>0</v>
      </c>
      <c r="D416" s="1407"/>
      <c r="E416" s="1408"/>
    </row>
    <row r="417" spans="1:12" ht="26.25" x14ac:dyDescent="0.4">
      <c r="A417" s="1386">
        <v>10</v>
      </c>
      <c r="B417" s="1387"/>
      <c r="C417" s="1406">
        <f>Análise!M31</f>
        <v>0</v>
      </c>
      <c r="D417" s="1407"/>
      <c r="E417" s="1408"/>
    </row>
    <row r="418" spans="1:12" ht="26.25" x14ac:dyDescent="0.4">
      <c r="A418" s="1386">
        <v>11</v>
      </c>
      <c r="B418" s="1387"/>
      <c r="C418" s="1406">
        <f>Análise!M32</f>
        <v>0</v>
      </c>
      <c r="D418" s="1407"/>
      <c r="E418" s="1408"/>
    </row>
    <row r="419" spans="1:12" ht="26.25" x14ac:dyDescent="0.4">
      <c r="A419" s="1400">
        <v>12</v>
      </c>
      <c r="B419" s="1401"/>
      <c r="C419" s="1403">
        <f>Análise!M33</f>
        <v>0</v>
      </c>
      <c r="D419" s="1404"/>
      <c r="E419" s="1405"/>
    </row>
    <row r="420" spans="1:12" ht="26.25" x14ac:dyDescent="0.4">
      <c r="A420" s="821"/>
    </row>
    <row r="421" spans="1:12" ht="26.25" x14ac:dyDescent="0.4">
      <c r="A421" s="1388" t="s">
        <v>1141</v>
      </c>
      <c r="B421" s="1388"/>
    </row>
    <row r="422" spans="1:12" ht="26.25" x14ac:dyDescent="0.35">
      <c r="A422" s="1402"/>
      <c r="B422" s="1402"/>
      <c r="C422" s="1402"/>
      <c r="D422" s="1402"/>
      <c r="E422" s="1402"/>
      <c r="F422" s="1402"/>
      <c r="G422" s="1402"/>
      <c r="H422" s="1402"/>
      <c r="I422" s="1402"/>
      <c r="J422" s="1402"/>
      <c r="K422" s="1402"/>
      <c r="L422" s="1402"/>
    </row>
    <row r="423" spans="1:12" ht="26.25" x14ac:dyDescent="0.4">
      <c r="A423" s="821"/>
    </row>
    <row r="424" spans="1:12" ht="26.25" x14ac:dyDescent="0.4">
      <c r="A424" s="821"/>
    </row>
    <row r="425" spans="1:12" ht="26.25" x14ac:dyDescent="0.4">
      <c r="A425" s="821"/>
    </row>
    <row r="426" spans="1:12" ht="26.25" x14ac:dyDescent="0.4">
      <c r="A426" s="821"/>
    </row>
    <row r="427" spans="1:12" ht="26.25" x14ac:dyDescent="0.4">
      <c r="A427" s="821"/>
    </row>
    <row r="428" spans="1:12" ht="26.25" x14ac:dyDescent="0.4">
      <c r="A428" s="821"/>
    </row>
    <row r="429" spans="1:12" ht="26.25" x14ac:dyDescent="0.4">
      <c r="A429" s="821"/>
    </row>
    <row r="430" spans="1:12" ht="26.25" x14ac:dyDescent="0.4">
      <c r="A430" s="821"/>
    </row>
    <row r="431" spans="1:12" ht="26.25" x14ac:dyDescent="0.4">
      <c r="A431" s="821"/>
    </row>
    <row r="432" spans="1:12" ht="26.25" x14ac:dyDescent="0.4">
      <c r="A432" s="821"/>
    </row>
    <row r="433" spans="1:12" ht="26.25" x14ac:dyDescent="0.4">
      <c r="A433" s="821"/>
    </row>
    <row r="434" spans="1:12" ht="26.25" x14ac:dyDescent="0.4">
      <c r="A434" s="821"/>
    </row>
    <row r="435" spans="1:12" ht="26.25" x14ac:dyDescent="0.4">
      <c r="A435" s="821"/>
    </row>
    <row r="438" spans="1:12" ht="26.25" x14ac:dyDescent="0.4">
      <c r="A438" s="821" t="s">
        <v>1142</v>
      </c>
    </row>
    <row r="439" spans="1:12" ht="22.5" customHeight="1" x14ac:dyDescent="0.35">
      <c r="A439" s="1340" t="s">
        <v>1201</v>
      </c>
      <c r="B439" s="1340"/>
      <c r="C439" s="1340"/>
      <c r="D439" s="1340"/>
      <c r="E439" s="1340"/>
      <c r="F439" s="1340"/>
      <c r="G439" s="1340"/>
      <c r="H439" s="1340"/>
      <c r="I439" s="1340"/>
      <c r="J439" s="1340"/>
      <c r="K439" s="1340"/>
      <c r="L439" s="1340"/>
    </row>
    <row r="440" spans="1:12" ht="22.5" customHeight="1" x14ac:dyDescent="0.35">
      <c r="A440" s="1340"/>
      <c r="B440" s="1340"/>
      <c r="C440" s="1340"/>
      <c r="D440" s="1340"/>
      <c r="E440" s="1340"/>
      <c r="F440" s="1340"/>
      <c r="G440" s="1340"/>
      <c r="H440" s="1340"/>
      <c r="I440" s="1340"/>
      <c r="J440" s="1340"/>
      <c r="K440" s="1340"/>
      <c r="L440" s="1340"/>
    </row>
    <row r="441" spans="1:12" ht="22.5" customHeight="1" x14ac:dyDescent="0.35">
      <c r="A441" s="1340"/>
      <c r="B441" s="1340"/>
      <c r="C441" s="1340"/>
      <c r="D441" s="1340"/>
      <c r="E441" s="1340"/>
      <c r="F441" s="1340"/>
      <c r="G441" s="1340"/>
      <c r="H441" s="1340"/>
      <c r="I441" s="1340"/>
      <c r="J441" s="1340"/>
      <c r="K441" s="1340"/>
      <c r="L441" s="1340"/>
    </row>
    <row r="442" spans="1:12" ht="22.5" customHeight="1" x14ac:dyDescent="0.35">
      <c r="A442" s="1340"/>
      <c r="B442" s="1340"/>
      <c r="C442" s="1340"/>
      <c r="D442" s="1340"/>
      <c r="E442" s="1340"/>
      <c r="F442" s="1340"/>
      <c r="G442" s="1340"/>
      <c r="H442" s="1340"/>
      <c r="I442" s="1340"/>
      <c r="J442" s="1340"/>
      <c r="K442" s="1340"/>
      <c r="L442" s="1340"/>
    </row>
    <row r="443" spans="1:12" ht="15.75" customHeight="1" x14ac:dyDescent="0.35">
      <c r="A443" s="856"/>
      <c r="B443" s="856"/>
      <c r="C443" s="856"/>
      <c r="D443" s="856"/>
      <c r="E443" s="856"/>
      <c r="F443" s="856"/>
      <c r="G443" s="856"/>
      <c r="H443" s="856"/>
      <c r="I443" s="856"/>
      <c r="J443" s="856"/>
      <c r="K443" s="856"/>
      <c r="L443" s="856"/>
    </row>
    <row r="444" spans="1:12" ht="26.25" x14ac:dyDescent="0.4">
      <c r="A444" s="1389" t="s">
        <v>1202</v>
      </c>
      <c r="B444" s="1390"/>
      <c r="C444" s="1390"/>
      <c r="D444" s="1390"/>
      <c r="E444" s="1390"/>
      <c r="F444" s="1390"/>
      <c r="G444" s="1390"/>
      <c r="H444" s="1390"/>
      <c r="I444" s="1390"/>
      <c r="J444" s="1390"/>
      <c r="K444" s="1390"/>
      <c r="L444" s="1391"/>
    </row>
    <row r="445" spans="1:12" x14ac:dyDescent="0.35">
      <c r="A445" s="1392" t="s">
        <v>1204</v>
      </c>
      <c r="B445" s="1393"/>
      <c r="C445" s="1393"/>
      <c r="D445" s="1393"/>
      <c r="E445" s="1393"/>
      <c r="F445" s="1393"/>
      <c r="G445" s="1393"/>
      <c r="H445" s="1393"/>
      <c r="I445" s="1393"/>
      <c r="J445" s="1393"/>
      <c r="K445" s="1396"/>
      <c r="L445" s="1397"/>
    </row>
    <row r="446" spans="1:12" x14ac:dyDescent="0.35">
      <c r="A446" s="1394" t="s">
        <v>1205</v>
      </c>
      <c r="B446" s="1395"/>
      <c r="C446" s="1395"/>
      <c r="D446" s="1395"/>
      <c r="E446" s="1395"/>
      <c r="F446" s="1395"/>
      <c r="G446" s="1395"/>
      <c r="H446" s="1395"/>
      <c r="I446" s="1395"/>
      <c r="J446" s="1395"/>
      <c r="K446" s="1398"/>
      <c r="L446" s="1399"/>
    </row>
    <row r="447" spans="1:12" ht="26.25" x14ac:dyDescent="0.4">
      <c r="A447" s="821"/>
    </row>
    <row r="448" spans="1:12" ht="28.5" customHeight="1" x14ac:dyDescent="0.35">
      <c r="A448" s="1340" t="s">
        <v>1206</v>
      </c>
      <c r="B448" s="1340"/>
      <c r="C448" s="1340"/>
      <c r="D448" s="1340"/>
      <c r="E448" s="1340"/>
      <c r="F448" s="1340"/>
      <c r="G448" s="1340"/>
      <c r="H448" s="1340"/>
      <c r="I448" s="1340"/>
      <c r="J448" s="1340"/>
      <c r="K448" s="1340"/>
      <c r="L448" s="1340"/>
    </row>
    <row r="449" spans="1:12" ht="28.5" customHeight="1" x14ac:dyDescent="0.35">
      <c r="A449" s="1340"/>
      <c r="B449" s="1340"/>
      <c r="C449" s="1340"/>
      <c r="D449" s="1340"/>
      <c r="E449" s="1340"/>
      <c r="F449" s="1340"/>
      <c r="G449" s="1340"/>
      <c r="H449" s="1340"/>
      <c r="I449" s="1340"/>
      <c r="J449" s="1340"/>
      <c r="K449" s="1340"/>
      <c r="L449" s="1340"/>
    </row>
    <row r="450" spans="1:12" ht="28.5" customHeight="1" x14ac:dyDescent="0.35">
      <c r="A450" s="1340"/>
      <c r="B450" s="1340"/>
      <c r="C450" s="1340"/>
      <c r="D450" s="1340"/>
      <c r="E450" s="1340"/>
      <c r="F450" s="1340"/>
      <c r="G450" s="1340"/>
      <c r="H450" s="1340"/>
      <c r="I450" s="1340"/>
      <c r="J450" s="1340"/>
      <c r="K450" s="1340"/>
      <c r="L450" s="1340"/>
    </row>
    <row r="452" spans="1:12" ht="26.25" x14ac:dyDescent="0.4">
      <c r="A452" s="821" t="s">
        <v>1143</v>
      </c>
    </row>
    <row r="453" spans="1:12" ht="21" customHeight="1" x14ac:dyDescent="0.35">
      <c r="A453" s="1335" t="s">
        <v>1219</v>
      </c>
      <c r="B453" s="1335"/>
      <c r="C453" s="1335"/>
      <c r="D453" s="1335"/>
      <c r="E453" s="1335"/>
      <c r="F453" s="1335"/>
      <c r="G453" s="1335"/>
      <c r="H453" s="1335"/>
      <c r="I453" s="1335"/>
      <c r="J453" s="1335"/>
      <c r="K453" s="1335"/>
      <c r="L453" s="1335"/>
    </row>
    <row r="454" spans="1:12" ht="21" customHeight="1" x14ac:dyDescent="0.35">
      <c r="A454" s="1335"/>
      <c r="B454" s="1335"/>
      <c r="C454" s="1335"/>
      <c r="D454" s="1335"/>
      <c r="E454" s="1335"/>
      <c r="F454" s="1335"/>
      <c r="G454" s="1335"/>
      <c r="H454" s="1335"/>
      <c r="I454" s="1335"/>
      <c r="J454" s="1335"/>
      <c r="K454" s="1335"/>
      <c r="L454" s="1335"/>
    </row>
    <row r="455" spans="1:12" ht="21" customHeight="1" x14ac:dyDescent="0.35">
      <c r="A455" s="1335"/>
      <c r="B455" s="1335"/>
      <c r="C455" s="1335"/>
      <c r="D455" s="1335"/>
      <c r="E455" s="1335"/>
      <c r="F455" s="1335"/>
      <c r="G455" s="1335"/>
      <c r="H455" s="1335"/>
      <c r="I455" s="1335"/>
      <c r="J455" s="1335"/>
      <c r="K455" s="1335"/>
      <c r="L455" s="1335"/>
    </row>
    <row r="456" spans="1:12" ht="21" customHeight="1" x14ac:dyDescent="0.35">
      <c r="A456" s="1335"/>
      <c r="B456" s="1335"/>
      <c r="C456" s="1335"/>
      <c r="D456" s="1335"/>
      <c r="E456" s="1335"/>
      <c r="F456" s="1335"/>
      <c r="G456" s="1335"/>
      <c r="H456" s="1335"/>
      <c r="I456" s="1335"/>
      <c r="J456" s="1335"/>
      <c r="K456" s="1335"/>
      <c r="L456" s="1335"/>
    </row>
    <row r="457" spans="1:12" ht="21" customHeight="1" x14ac:dyDescent="0.35">
      <c r="A457" s="1335"/>
      <c r="B457" s="1335"/>
      <c r="C457" s="1335"/>
      <c r="D457" s="1335"/>
      <c r="E457" s="1335"/>
      <c r="F457" s="1335"/>
      <c r="G457" s="1335"/>
      <c r="H457" s="1335"/>
      <c r="I457" s="1335"/>
      <c r="J457" s="1335"/>
      <c r="K457" s="1335"/>
      <c r="L457" s="1335"/>
    </row>
    <row r="458" spans="1:12" ht="21" customHeight="1" x14ac:dyDescent="0.35">
      <c r="A458" s="1335"/>
      <c r="B458" s="1335"/>
      <c r="C458" s="1335"/>
      <c r="D458" s="1335"/>
      <c r="E458" s="1335"/>
      <c r="F458" s="1335"/>
      <c r="G458" s="1335"/>
      <c r="H458" s="1335"/>
      <c r="I458" s="1335"/>
      <c r="J458" s="1335"/>
      <c r="K458" s="1335"/>
      <c r="L458" s="1335"/>
    </row>
    <row r="459" spans="1:12" ht="21" customHeight="1" x14ac:dyDescent="0.35">
      <c r="A459" s="1335"/>
      <c r="B459" s="1335"/>
      <c r="C459" s="1335"/>
      <c r="D459" s="1335"/>
      <c r="E459" s="1335"/>
      <c r="F459" s="1335"/>
      <c r="G459" s="1335"/>
      <c r="H459" s="1335"/>
      <c r="I459" s="1335"/>
      <c r="J459" s="1335"/>
      <c r="K459" s="1335"/>
      <c r="L459" s="1335"/>
    </row>
    <row r="460" spans="1:12" ht="21" customHeight="1" x14ac:dyDescent="0.35">
      <c r="A460" s="1335"/>
      <c r="B460" s="1335"/>
      <c r="C460" s="1335"/>
      <c r="D460" s="1335"/>
      <c r="E460" s="1335"/>
      <c r="F460" s="1335"/>
      <c r="G460" s="1335"/>
      <c r="H460" s="1335"/>
      <c r="I460" s="1335"/>
      <c r="J460" s="1335"/>
      <c r="K460" s="1335"/>
      <c r="L460" s="1335"/>
    </row>
    <row r="461" spans="1:12" ht="15.75" customHeight="1" x14ac:dyDescent="0.35">
      <c r="A461" s="863"/>
      <c r="B461" s="863"/>
      <c r="C461" s="863"/>
      <c r="D461" s="863"/>
      <c r="E461" s="863"/>
      <c r="F461" s="863"/>
      <c r="G461" s="863"/>
      <c r="H461" s="863"/>
      <c r="I461" s="863"/>
      <c r="J461" s="863"/>
      <c r="K461" s="863"/>
      <c r="L461" s="863"/>
    </row>
    <row r="462" spans="1:12" ht="26.25" x14ac:dyDescent="0.35">
      <c r="A462" s="1368" t="s">
        <v>578</v>
      </c>
      <c r="B462" s="1368"/>
      <c r="C462" s="1368"/>
      <c r="D462" s="1368"/>
      <c r="E462" s="1368"/>
      <c r="F462" s="1368"/>
      <c r="G462" s="1368"/>
      <c r="H462" s="1368"/>
      <c r="I462" s="1368"/>
      <c r="J462" s="1368"/>
      <c r="K462" s="864"/>
      <c r="L462" s="864"/>
    </row>
    <row r="463" spans="1:12" x14ac:dyDescent="0.35">
      <c r="A463" s="1369" t="s">
        <v>343</v>
      </c>
      <c r="B463" s="1343" t="s">
        <v>696</v>
      </c>
      <c r="C463" s="1380" t="s">
        <v>697</v>
      </c>
      <c r="D463" s="1343" t="s">
        <v>702</v>
      </c>
      <c r="E463" s="1343" t="s">
        <v>698</v>
      </c>
      <c r="F463" s="1343" t="s">
        <v>493</v>
      </c>
      <c r="G463" s="1343" t="s">
        <v>699</v>
      </c>
      <c r="H463" s="1343" t="s">
        <v>896</v>
      </c>
      <c r="I463" s="1382" t="s">
        <v>468</v>
      </c>
      <c r="J463" s="1384" t="s">
        <v>494</v>
      </c>
      <c r="K463" s="1385"/>
      <c r="L463" s="1342" t="s">
        <v>495</v>
      </c>
    </row>
    <row r="464" spans="1:12" ht="36.75" customHeight="1" x14ac:dyDescent="0.35">
      <c r="A464" s="1370"/>
      <c r="B464" s="1379"/>
      <c r="C464" s="1381"/>
      <c r="D464" s="1379"/>
      <c r="E464" s="1379"/>
      <c r="F464" s="1379"/>
      <c r="G464" s="1379"/>
      <c r="H464" s="1379"/>
      <c r="I464" s="1383"/>
      <c r="J464" s="882" t="s">
        <v>497</v>
      </c>
      <c r="K464" s="882" t="s">
        <v>498</v>
      </c>
      <c r="L464" s="1343"/>
    </row>
    <row r="465" spans="1:12" x14ac:dyDescent="0.35">
      <c r="A465" s="883">
        <f>IF(Análise!A21="","",Análise!A21)</f>
        <v>0</v>
      </c>
      <c r="B465" s="884">
        <f>IF(Análise!B21="","",Análise!B21)</f>
        <v>0</v>
      </c>
      <c r="C465" s="885">
        <f>IF(Análise!C21="","",Análise!C21)</f>
        <v>0</v>
      </c>
      <c r="D465" s="884">
        <f>IF(Análise!D21="","",Análise!D21)</f>
        <v>0</v>
      </c>
      <c r="E465" s="885">
        <f>IF(Análise!E21="","",Análise!E21)</f>
        <v>0</v>
      </c>
      <c r="F465" s="884">
        <f>IF(Análise!F21="","",Análise!F21)</f>
        <v>0</v>
      </c>
      <c r="G465" s="885">
        <f>IF(Análise!G21="","",Análise!G21)</f>
        <v>0</v>
      </c>
      <c r="H465" s="884">
        <f>IF(Análise!H21="","",Análise!H21)</f>
        <v>0</v>
      </c>
      <c r="I465" s="885">
        <f>IF(Análise!I21="","",Análise!I21)</f>
        <v>0</v>
      </c>
      <c r="J465" s="884">
        <f>IF(Análise!J21="","",Análise!J21)</f>
        <v>0</v>
      </c>
      <c r="K465" s="885">
        <f>IF(Análise!K21="","",Análise!K21)</f>
        <v>0</v>
      </c>
      <c r="L465" s="886">
        <f>IF(Análise!L21="","",Análise!L21)</f>
        <v>0</v>
      </c>
    </row>
    <row r="466" spans="1:12" x14ac:dyDescent="0.35">
      <c r="A466" s="887" t="str">
        <f>IF(Análise!A22="","",Análise!A22)</f>
        <v/>
      </c>
      <c r="B466" s="888" t="str">
        <f>IF(Análise!B22="","",Análise!B22)</f>
        <v/>
      </c>
      <c r="C466" s="889" t="str">
        <f>IF(Análise!C22="","",Análise!C22)</f>
        <v/>
      </c>
      <c r="D466" s="888" t="str">
        <f>IF(Análise!D22="","",Análise!D22)</f>
        <v/>
      </c>
      <c r="E466" s="889" t="str">
        <f>IF(Análise!E22="","",Análise!E22)</f>
        <v/>
      </c>
      <c r="F466" s="888" t="str">
        <f>IF(Análise!F22="","",Análise!F22)</f>
        <v/>
      </c>
      <c r="G466" s="889" t="str">
        <f>IF(Análise!G22="","",Análise!G22)</f>
        <v/>
      </c>
      <c r="H466" s="888" t="str">
        <f>IF(Análise!H22="","",Análise!H22)</f>
        <v/>
      </c>
      <c r="I466" s="889" t="str">
        <f>IF(Análise!I22="","",Análise!I22)</f>
        <v/>
      </c>
      <c r="J466" s="888" t="str">
        <f>IF(Análise!J22="","",Análise!J22)</f>
        <v/>
      </c>
      <c r="K466" s="889" t="str">
        <f>IF(Análise!K22="","",Análise!K22)</f>
        <v/>
      </c>
      <c r="L466" s="890" t="str">
        <f>IF(Análise!L22="","",Análise!L22)</f>
        <v/>
      </c>
    </row>
    <row r="467" spans="1:12" x14ac:dyDescent="0.35">
      <c r="A467" s="887" t="str">
        <f>IF(Análise!A23="","",Análise!A23)</f>
        <v/>
      </c>
      <c r="B467" s="888" t="str">
        <f>IF(Análise!B23="","",Análise!B23)</f>
        <v/>
      </c>
      <c r="C467" s="889" t="str">
        <f>IF(Análise!C23="","",Análise!C23)</f>
        <v/>
      </c>
      <c r="D467" s="888" t="str">
        <f>IF(Análise!D23="","",Análise!D23)</f>
        <v/>
      </c>
      <c r="E467" s="889" t="str">
        <f>IF(Análise!E23="","",Análise!E23)</f>
        <v/>
      </c>
      <c r="F467" s="888" t="str">
        <f>IF(Análise!F23="","",Análise!F23)</f>
        <v/>
      </c>
      <c r="G467" s="889" t="str">
        <f>IF(Análise!G23="","",Análise!G23)</f>
        <v/>
      </c>
      <c r="H467" s="888" t="str">
        <f>IF(Análise!H23="","",Análise!H23)</f>
        <v/>
      </c>
      <c r="I467" s="889" t="str">
        <f>IF(Análise!I23="","",Análise!I23)</f>
        <v/>
      </c>
      <c r="J467" s="888" t="str">
        <f>IF(Análise!J23="","",Análise!J23)</f>
        <v/>
      </c>
      <c r="K467" s="889" t="str">
        <f>IF(Análise!K23="","",Análise!K23)</f>
        <v/>
      </c>
      <c r="L467" s="890" t="str">
        <f>IF(Análise!L23="","",Análise!L23)</f>
        <v/>
      </c>
    </row>
    <row r="468" spans="1:12" x14ac:dyDescent="0.35">
      <c r="A468" s="887" t="str">
        <f>IF(Análise!A24="","",Análise!A24)</f>
        <v/>
      </c>
      <c r="B468" s="888" t="str">
        <f>IF(Análise!B24="","",Análise!B24)</f>
        <v/>
      </c>
      <c r="C468" s="889" t="str">
        <f>IF(Análise!C24="","",Análise!C24)</f>
        <v/>
      </c>
      <c r="D468" s="888" t="str">
        <f>IF(Análise!D24="","",Análise!D24)</f>
        <v/>
      </c>
      <c r="E468" s="889" t="str">
        <f>IF(Análise!E24="","",Análise!E24)</f>
        <v/>
      </c>
      <c r="F468" s="888" t="str">
        <f>IF(Análise!F24="","",Análise!F24)</f>
        <v/>
      </c>
      <c r="G468" s="889" t="str">
        <f>IF(Análise!G24="","",Análise!G24)</f>
        <v/>
      </c>
      <c r="H468" s="888" t="str">
        <f>IF(Análise!H24="","",Análise!H24)</f>
        <v/>
      </c>
      <c r="I468" s="889" t="str">
        <f>IF(Análise!I24="","",Análise!I24)</f>
        <v/>
      </c>
      <c r="J468" s="888" t="str">
        <f>IF(Análise!J24="","",Análise!J24)</f>
        <v/>
      </c>
      <c r="K468" s="889" t="str">
        <f>IF(Análise!K24="","",Análise!K24)</f>
        <v/>
      </c>
      <c r="L468" s="890" t="str">
        <f>IF(Análise!L24="","",Análise!L24)</f>
        <v/>
      </c>
    </row>
    <row r="469" spans="1:12" x14ac:dyDescent="0.35">
      <c r="A469" s="887" t="str">
        <f>IF(Análise!A25="","",Análise!A25)</f>
        <v/>
      </c>
      <c r="B469" s="888" t="str">
        <f>IF(Análise!B25="","",Análise!B25)</f>
        <v/>
      </c>
      <c r="C469" s="889" t="str">
        <f>IF(Análise!C25="","",Análise!C25)</f>
        <v/>
      </c>
      <c r="D469" s="888" t="str">
        <f>IF(Análise!D25="","",Análise!D25)</f>
        <v/>
      </c>
      <c r="E469" s="889" t="str">
        <f>IF(Análise!E25="","",Análise!E25)</f>
        <v/>
      </c>
      <c r="F469" s="888" t="str">
        <f>IF(Análise!F25="","",Análise!F25)</f>
        <v/>
      </c>
      <c r="G469" s="889" t="str">
        <f>IF(Análise!G25="","",Análise!G25)</f>
        <v/>
      </c>
      <c r="H469" s="888" t="str">
        <f>IF(Análise!H25="","",Análise!H25)</f>
        <v/>
      </c>
      <c r="I469" s="889" t="str">
        <f>IF(Análise!I25="","",Análise!I25)</f>
        <v/>
      </c>
      <c r="J469" s="888" t="str">
        <f>IF(Análise!J25="","",Análise!J25)</f>
        <v/>
      </c>
      <c r="K469" s="889" t="str">
        <f>IF(Análise!K25="","",Análise!K25)</f>
        <v/>
      </c>
      <c r="L469" s="890" t="str">
        <f>IF(Análise!L25="","",Análise!L25)</f>
        <v/>
      </c>
    </row>
    <row r="470" spans="1:12" x14ac:dyDescent="0.35">
      <c r="A470" s="887" t="str">
        <f>IF(Análise!A26="","",Análise!A26)</f>
        <v/>
      </c>
      <c r="B470" s="888" t="str">
        <f>IF(Análise!B26="","",Análise!B26)</f>
        <v/>
      </c>
      <c r="C470" s="889" t="str">
        <f>IF(Análise!C26="","",Análise!C26)</f>
        <v/>
      </c>
      <c r="D470" s="888" t="str">
        <f>IF(Análise!D26="","",Análise!D26)</f>
        <v/>
      </c>
      <c r="E470" s="889" t="str">
        <f>IF(Análise!E26="","",Análise!E26)</f>
        <v/>
      </c>
      <c r="F470" s="888" t="str">
        <f>IF(Análise!F26="","",Análise!F26)</f>
        <v/>
      </c>
      <c r="G470" s="889" t="str">
        <f>IF(Análise!G26="","",Análise!G26)</f>
        <v/>
      </c>
      <c r="H470" s="888" t="str">
        <f>IF(Análise!H26="","",Análise!H26)</f>
        <v/>
      </c>
      <c r="I470" s="889" t="str">
        <f>IF(Análise!I26="","",Análise!I26)</f>
        <v/>
      </c>
      <c r="J470" s="888" t="str">
        <f>IF(Análise!J26="","",Análise!J26)</f>
        <v/>
      </c>
      <c r="K470" s="889" t="str">
        <f>IF(Análise!K26="","",Análise!K26)</f>
        <v/>
      </c>
      <c r="L470" s="890" t="str">
        <f>IF(Análise!L26="","",Análise!L26)</f>
        <v/>
      </c>
    </row>
    <row r="471" spans="1:12" x14ac:dyDescent="0.35">
      <c r="A471" s="887" t="str">
        <f>IF(Análise!A27="","",Análise!A27)</f>
        <v/>
      </c>
      <c r="B471" s="888" t="str">
        <f>IF(Análise!B27="","",Análise!B27)</f>
        <v/>
      </c>
      <c r="C471" s="889" t="str">
        <f>IF(Análise!C27="","",Análise!C27)</f>
        <v/>
      </c>
      <c r="D471" s="888" t="str">
        <f>IF(Análise!D27="","",Análise!D27)</f>
        <v/>
      </c>
      <c r="E471" s="889" t="str">
        <f>IF(Análise!E27="","",Análise!E27)</f>
        <v/>
      </c>
      <c r="F471" s="888" t="str">
        <f>IF(Análise!F27="","",Análise!F27)</f>
        <v/>
      </c>
      <c r="G471" s="889" t="str">
        <f>IF(Análise!G27="","",Análise!G27)</f>
        <v/>
      </c>
      <c r="H471" s="888" t="str">
        <f>IF(Análise!H27="","",Análise!H27)</f>
        <v/>
      </c>
      <c r="I471" s="889" t="str">
        <f>IF(Análise!I27="","",Análise!I27)</f>
        <v/>
      </c>
      <c r="J471" s="888" t="str">
        <f>IF(Análise!J27="","",Análise!J27)</f>
        <v/>
      </c>
      <c r="K471" s="889" t="str">
        <f>IF(Análise!K27="","",Análise!K27)</f>
        <v/>
      </c>
      <c r="L471" s="890" t="str">
        <f>IF(Análise!L27="","",Análise!L27)</f>
        <v/>
      </c>
    </row>
    <row r="472" spans="1:12" x14ac:dyDescent="0.35">
      <c r="A472" s="887" t="str">
        <f>IF(Análise!A28="","",Análise!A28)</f>
        <v/>
      </c>
      <c r="B472" s="888" t="str">
        <f>IF(Análise!B28="","",Análise!B28)</f>
        <v/>
      </c>
      <c r="C472" s="889" t="str">
        <f>IF(Análise!C28="","",Análise!C28)</f>
        <v/>
      </c>
      <c r="D472" s="888" t="str">
        <f>IF(Análise!D28="","",Análise!D28)</f>
        <v/>
      </c>
      <c r="E472" s="889" t="str">
        <f>IF(Análise!E28="","",Análise!E28)</f>
        <v/>
      </c>
      <c r="F472" s="888" t="str">
        <f>IF(Análise!F28="","",Análise!F28)</f>
        <v/>
      </c>
      <c r="G472" s="889" t="str">
        <f>IF(Análise!G28="","",Análise!G28)</f>
        <v/>
      </c>
      <c r="H472" s="888" t="str">
        <f>IF(Análise!H28="","",Análise!H28)</f>
        <v/>
      </c>
      <c r="I472" s="889" t="str">
        <f>IF(Análise!I28="","",Análise!I28)</f>
        <v/>
      </c>
      <c r="J472" s="888" t="str">
        <f>IF(Análise!J28="","",Análise!J28)</f>
        <v/>
      </c>
      <c r="K472" s="889" t="str">
        <f>IF(Análise!K28="","",Análise!K28)</f>
        <v/>
      </c>
      <c r="L472" s="890" t="str">
        <f>IF(Análise!L28="","",Análise!L28)</f>
        <v/>
      </c>
    </row>
    <row r="473" spans="1:12" x14ac:dyDescent="0.35">
      <c r="A473" s="887" t="str">
        <f>IF(Análise!A29="","",Análise!A29)</f>
        <v/>
      </c>
      <c r="B473" s="888" t="str">
        <f>IF(Análise!B29="","",Análise!B29)</f>
        <v/>
      </c>
      <c r="C473" s="889" t="str">
        <f>IF(Análise!C29="","",Análise!C29)</f>
        <v/>
      </c>
      <c r="D473" s="888" t="str">
        <f>IF(Análise!D29="","",Análise!D29)</f>
        <v/>
      </c>
      <c r="E473" s="889" t="str">
        <f>IF(Análise!E29="","",Análise!E29)</f>
        <v/>
      </c>
      <c r="F473" s="888" t="str">
        <f>IF(Análise!F29="","",Análise!F29)</f>
        <v/>
      </c>
      <c r="G473" s="889" t="str">
        <f>IF(Análise!G29="","",Análise!G29)</f>
        <v/>
      </c>
      <c r="H473" s="888" t="str">
        <f>IF(Análise!H29="","",Análise!H29)</f>
        <v/>
      </c>
      <c r="I473" s="889" t="str">
        <f>IF(Análise!I29="","",Análise!I29)</f>
        <v/>
      </c>
      <c r="J473" s="888" t="str">
        <f>IF(Análise!J29="","",Análise!J29)</f>
        <v/>
      </c>
      <c r="K473" s="889" t="str">
        <f>IF(Análise!K29="","",Análise!K29)</f>
        <v/>
      </c>
      <c r="L473" s="890" t="str">
        <f>IF(Análise!L29="","",Análise!L29)</f>
        <v/>
      </c>
    </row>
    <row r="474" spans="1:12" x14ac:dyDescent="0.35">
      <c r="A474" s="887" t="str">
        <f>IF(Análise!A30="","",Análise!A30)</f>
        <v/>
      </c>
      <c r="B474" s="888" t="str">
        <f>IF(Análise!B30="","",Análise!B30)</f>
        <v/>
      </c>
      <c r="C474" s="889" t="str">
        <f>IF(Análise!C30="","",Análise!C30)</f>
        <v/>
      </c>
      <c r="D474" s="888" t="str">
        <f>IF(Análise!D30="","",Análise!D30)</f>
        <v/>
      </c>
      <c r="E474" s="889" t="str">
        <f>IF(Análise!E30="","",Análise!E30)</f>
        <v/>
      </c>
      <c r="F474" s="888" t="str">
        <f>IF(Análise!F30="","",Análise!F30)</f>
        <v/>
      </c>
      <c r="G474" s="889" t="str">
        <f>IF(Análise!G30="","",Análise!G30)</f>
        <v/>
      </c>
      <c r="H474" s="888" t="str">
        <f>IF(Análise!H30="","",Análise!H30)</f>
        <v/>
      </c>
      <c r="I474" s="889" t="str">
        <f>IF(Análise!I30="","",Análise!I30)</f>
        <v/>
      </c>
      <c r="J474" s="888" t="str">
        <f>IF(Análise!J30="","",Análise!J30)</f>
        <v/>
      </c>
      <c r="K474" s="889" t="str">
        <f>IF(Análise!K30="","",Análise!K30)</f>
        <v/>
      </c>
      <c r="L474" s="890" t="str">
        <f>IF(Análise!L30="","",Análise!L30)</f>
        <v/>
      </c>
    </row>
    <row r="475" spans="1:12" x14ac:dyDescent="0.35">
      <c r="A475" s="887" t="str">
        <f>IF(Análise!A31="","",Análise!A31)</f>
        <v/>
      </c>
      <c r="B475" s="888" t="str">
        <f>IF(Análise!B31="","",Análise!B31)</f>
        <v/>
      </c>
      <c r="C475" s="889" t="str">
        <f>IF(Análise!C31="","",Análise!C31)</f>
        <v/>
      </c>
      <c r="D475" s="888" t="str">
        <f>IF(Análise!D31="","",Análise!D31)</f>
        <v/>
      </c>
      <c r="E475" s="889" t="str">
        <f>IF(Análise!E31="","",Análise!E31)</f>
        <v/>
      </c>
      <c r="F475" s="888" t="str">
        <f>IF(Análise!F31="","",Análise!F31)</f>
        <v/>
      </c>
      <c r="G475" s="889" t="str">
        <f>IF(Análise!G31="","",Análise!G31)</f>
        <v/>
      </c>
      <c r="H475" s="888" t="str">
        <f>IF(Análise!H31="","",Análise!H31)</f>
        <v/>
      </c>
      <c r="I475" s="889" t="str">
        <f>IF(Análise!I31="","",Análise!I31)</f>
        <v/>
      </c>
      <c r="J475" s="888" t="str">
        <f>IF(Análise!J31="","",Análise!J31)</f>
        <v/>
      </c>
      <c r="K475" s="889" t="str">
        <f>IF(Análise!K31="","",Análise!K31)</f>
        <v/>
      </c>
      <c r="L475" s="890" t="str">
        <f>IF(Análise!L31="","",Análise!L31)</f>
        <v/>
      </c>
    </row>
    <row r="476" spans="1:12" x14ac:dyDescent="0.35">
      <c r="A476" s="887" t="str">
        <f>IF(Análise!A32="","",Análise!A32)</f>
        <v/>
      </c>
      <c r="B476" s="888" t="str">
        <f>IF(Análise!B32="","",Análise!B32)</f>
        <v/>
      </c>
      <c r="C476" s="889" t="str">
        <f>IF(Análise!C32="","",Análise!C32)</f>
        <v/>
      </c>
      <c r="D476" s="888" t="str">
        <f>IF(Análise!D32="","",Análise!D32)</f>
        <v/>
      </c>
      <c r="E476" s="889" t="str">
        <f>IF(Análise!E32="","",Análise!E32)</f>
        <v/>
      </c>
      <c r="F476" s="888" t="str">
        <f>IF(Análise!F32="","",Análise!F32)</f>
        <v/>
      </c>
      <c r="G476" s="889" t="str">
        <f>IF(Análise!G32="","",Análise!G32)</f>
        <v/>
      </c>
      <c r="H476" s="888" t="str">
        <f>IF(Análise!H32="","",Análise!H32)</f>
        <v/>
      </c>
      <c r="I476" s="889" t="str">
        <f>IF(Análise!I32="","",Análise!I32)</f>
        <v/>
      </c>
      <c r="J476" s="888" t="str">
        <f>IF(Análise!J32="","",Análise!J32)</f>
        <v/>
      </c>
      <c r="K476" s="889" t="str">
        <f>IF(Análise!K32="","",Análise!K32)</f>
        <v/>
      </c>
      <c r="L476" s="890" t="str">
        <f>IF(Análise!L32="","",Análise!L32)</f>
        <v/>
      </c>
    </row>
    <row r="477" spans="1:12" x14ac:dyDescent="0.35">
      <c r="A477" s="891" t="str">
        <f>IF(Análise!A33="","",Análise!A33)</f>
        <v/>
      </c>
      <c r="B477" s="892" t="str">
        <f>IF(Análise!B33="","",Análise!B33)</f>
        <v/>
      </c>
      <c r="C477" s="893" t="str">
        <f>IF(Análise!C33="","",Análise!C33)</f>
        <v/>
      </c>
      <c r="D477" s="892" t="str">
        <f>IF(Análise!D33="","",Análise!D33)</f>
        <v/>
      </c>
      <c r="E477" s="893" t="str">
        <f>IF(Análise!E33="","",Análise!E33)</f>
        <v/>
      </c>
      <c r="F477" s="892" t="str">
        <f>IF(Análise!F33="","",Análise!F33)</f>
        <v/>
      </c>
      <c r="G477" s="893" t="str">
        <f>IF(Análise!G33="","",Análise!G33)</f>
        <v/>
      </c>
      <c r="H477" s="892" t="str">
        <f>IF(Análise!H33="","",Análise!H33)</f>
        <v/>
      </c>
      <c r="I477" s="893" t="str">
        <f>IF(Análise!I33="","",Análise!I33)</f>
        <v/>
      </c>
      <c r="J477" s="892" t="str">
        <f>IF(Análise!J33="","",Análise!J33)</f>
        <v/>
      </c>
      <c r="K477" s="893" t="str">
        <f>IF(Análise!K33="","",Análise!K33)</f>
        <v/>
      </c>
      <c r="L477" s="894" t="str">
        <f>IF(Análise!L33="","",Análise!L33)</f>
        <v/>
      </c>
    </row>
    <row r="478" spans="1:12" x14ac:dyDescent="0.35">
      <c r="A478" s="895" t="str">
        <f>IF(Análise!A34="","",Análise!A34)</f>
        <v/>
      </c>
      <c r="B478" s="889">
        <f>IF(Análise!B34="","",Análise!B34)</f>
        <v>0</v>
      </c>
      <c r="C478" s="889">
        <f>IF(Análise!C34="","",Análise!C34)</f>
        <v>0</v>
      </c>
      <c r="D478" s="889">
        <f>IF(Análise!D34="","",Análise!D34)</f>
        <v>0</v>
      </c>
      <c r="E478" s="889" t="str">
        <f>IF(Análise!E34="","",Análise!E34)</f>
        <v/>
      </c>
      <c r="F478" s="895" t="str">
        <f>IF(Análise!F34="","",Análise!F34)</f>
        <v/>
      </c>
      <c r="G478" s="895" t="str">
        <f>IF(Análise!G34="","",Análise!G34)</f>
        <v/>
      </c>
      <c r="H478" s="895" t="str">
        <f>IF(Análise!H34="","",Análise!H34)</f>
        <v/>
      </c>
      <c r="I478" s="895" t="str">
        <f>IF(Análise!I34="","",Análise!I34)</f>
        <v/>
      </c>
      <c r="J478" s="895" t="str">
        <f>IF(Análise!J34="","",Análise!J34)</f>
        <v/>
      </c>
      <c r="K478" s="895" t="str">
        <f>IF(Análise!K34="","",Análise!K34)</f>
        <v/>
      </c>
      <c r="L478" s="895" t="str">
        <f>IF(Análise!L34="","",Análise!L34)</f>
        <v/>
      </c>
    </row>
    <row r="479" spans="1:12" x14ac:dyDescent="0.35">
      <c r="A479" s="866"/>
      <c r="B479" s="865"/>
      <c r="C479" s="865"/>
      <c r="D479" s="865"/>
      <c r="E479" s="865"/>
      <c r="F479" s="866"/>
      <c r="G479" s="866"/>
      <c r="H479" s="866"/>
      <c r="I479" s="866"/>
      <c r="J479" s="866"/>
      <c r="K479" s="866"/>
      <c r="L479" s="866"/>
    </row>
    <row r="480" spans="1:12" x14ac:dyDescent="0.35">
      <c r="A480" s="1344" t="s">
        <v>508</v>
      </c>
      <c r="B480" s="1345"/>
      <c r="C480" s="1345"/>
      <c r="D480" s="1346"/>
      <c r="E480" s="1344" t="s">
        <v>509</v>
      </c>
      <c r="F480" s="1345"/>
      <c r="G480" s="1345"/>
      <c r="H480" s="1345"/>
      <c r="I480" s="1345"/>
      <c r="J480" s="1345"/>
      <c r="K480" s="1345"/>
      <c r="L480" s="1346"/>
    </row>
    <row r="481" spans="1:12" x14ac:dyDescent="0.35">
      <c r="A481" s="1347" t="s">
        <v>510</v>
      </c>
      <c r="B481" s="1348"/>
      <c r="C481" s="1348"/>
      <c r="D481" s="1349"/>
      <c r="E481" s="1350">
        <f>IF(Análise!E37="","",Análise!E37)</f>
        <v>0</v>
      </c>
      <c r="F481" s="1351"/>
      <c r="G481" s="1351"/>
      <c r="H481" s="1351"/>
      <c r="I481" s="1351"/>
      <c r="J481" s="1351"/>
      <c r="K481" s="1351"/>
      <c r="L481" s="1352"/>
    </row>
    <row r="482" spans="1:12" x14ac:dyDescent="0.35">
      <c r="A482" s="1353" t="s">
        <v>511</v>
      </c>
      <c r="B482" s="1354"/>
      <c r="C482" s="1354"/>
      <c r="D482" s="1355"/>
      <c r="E482" s="1356">
        <f>IF(Análise!E38="","",Análise!E38)</f>
        <v>0</v>
      </c>
      <c r="F482" s="1357"/>
      <c r="G482" s="1357"/>
      <c r="H482" s="1357"/>
      <c r="I482" s="1357"/>
      <c r="J482" s="1357"/>
      <c r="K482" s="1357"/>
      <c r="L482" s="1358"/>
    </row>
    <row r="483" spans="1:12" x14ac:dyDescent="0.35">
      <c r="A483" s="1353" t="s">
        <v>512</v>
      </c>
      <c r="B483" s="1354"/>
      <c r="C483" s="1354"/>
      <c r="D483" s="1355"/>
      <c r="E483" s="1359" t="str">
        <f>IF(Análise!E39="","",Análise!E39)</f>
        <v>0 ano e 0 meses</v>
      </c>
      <c r="F483" s="1360"/>
      <c r="G483" s="1360"/>
      <c r="H483" s="1360"/>
      <c r="I483" s="1360"/>
      <c r="J483" s="1360"/>
      <c r="K483" s="1360"/>
      <c r="L483" s="1361"/>
    </row>
    <row r="484" spans="1:12" x14ac:dyDescent="0.35">
      <c r="A484" s="1353" t="s">
        <v>513</v>
      </c>
      <c r="B484" s="1354"/>
      <c r="C484" s="1354"/>
      <c r="D484" s="1355"/>
      <c r="E484" s="1359">
        <f>IF(Análise!E40="","",Análise!E40)</f>
        <v>0.13250000000000001</v>
      </c>
      <c r="F484" s="1360"/>
      <c r="G484" s="1360"/>
      <c r="H484" s="1360"/>
      <c r="I484" s="1360"/>
      <c r="J484" s="1360"/>
      <c r="K484" s="1360"/>
      <c r="L484" s="1361"/>
    </row>
    <row r="485" spans="1:12" x14ac:dyDescent="0.35">
      <c r="A485" s="1353" t="s">
        <v>707</v>
      </c>
      <c r="B485" s="1354"/>
      <c r="C485" s="1354"/>
      <c r="D485" s="1355"/>
      <c r="E485" s="1356">
        <f>IF(Análise!E41="","",Análise!E41)</f>
        <v>0</v>
      </c>
      <c r="F485" s="1357"/>
      <c r="G485" s="1357"/>
      <c r="H485" s="1357"/>
      <c r="I485" s="1357"/>
      <c r="J485" s="1357"/>
      <c r="K485" s="1357"/>
      <c r="L485" s="1358"/>
    </row>
    <row r="486" spans="1:12" x14ac:dyDescent="0.35">
      <c r="A486" s="1362" t="s">
        <v>514</v>
      </c>
      <c r="B486" s="1363"/>
      <c r="C486" s="1363"/>
      <c r="D486" s="1364"/>
      <c r="E486" s="1365">
        <f>IF(Análise!E42="","",Análise!E42)</f>
        <v>0</v>
      </c>
      <c r="F486" s="1366"/>
      <c r="G486" s="1366"/>
      <c r="H486" s="1366"/>
      <c r="I486" s="1366"/>
      <c r="J486" s="1366"/>
      <c r="K486" s="1366"/>
      <c r="L486" s="1367"/>
    </row>
    <row r="487" spans="1:12" x14ac:dyDescent="0.35">
      <c r="A487" s="866"/>
      <c r="B487" s="865"/>
      <c r="C487" s="865"/>
      <c r="D487" s="865"/>
      <c r="E487" s="865"/>
      <c r="F487" s="866"/>
      <c r="G487" s="866"/>
      <c r="H487" s="866"/>
      <c r="I487" s="866"/>
      <c r="J487" s="866"/>
      <c r="K487" s="866"/>
      <c r="L487" s="866"/>
    </row>
    <row r="488" spans="1:12" ht="26.25" customHeight="1" x14ac:dyDescent="0.35">
      <c r="A488" s="1336" t="s">
        <v>1224</v>
      </c>
      <c r="B488" s="1336"/>
      <c r="C488" s="1336"/>
      <c r="D488" s="1336"/>
      <c r="E488" s="1336"/>
      <c r="F488" s="1336"/>
      <c r="G488" s="1336"/>
      <c r="H488" s="1336"/>
      <c r="I488" s="1336"/>
      <c r="J488" s="1336"/>
      <c r="K488" s="1336"/>
      <c r="L488" s="1336"/>
    </row>
    <row r="489" spans="1:12" ht="26.25" customHeight="1" x14ac:dyDescent="0.35">
      <c r="A489" s="1336"/>
      <c r="B489" s="1336"/>
      <c r="C489" s="1336"/>
      <c r="D489" s="1336"/>
      <c r="E489" s="1336"/>
      <c r="F489" s="1336"/>
      <c r="G489" s="1336"/>
      <c r="H489" s="1336"/>
      <c r="I489" s="1336"/>
      <c r="J489" s="1336"/>
      <c r="K489" s="1336"/>
      <c r="L489" s="1336"/>
    </row>
    <row r="490" spans="1:12" ht="26.25" customHeight="1" x14ac:dyDescent="0.35">
      <c r="A490" s="1336"/>
      <c r="B490" s="1336"/>
      <c r="C490" s="1336"/>
      <c r="D490" s="1336"/>
      <c r="E490" s="1336"/>
      <c r="F490" s="1336"/>
      <c r="G490" s="1336"/>
      <c r="H490" s="1336"/>
      <c r="I490" s="1336"/>
      <c r="J490" s="1336"/>
      <c r="K490" s="1336"/>
      <c r="L490" s="1336"/>
    </row>
    <row r="491" spans="1:12" ht="26.25" customHeight="1" x14ac:dyDescent="0.35">
      <c r="A491" s="1336"/>
      <c r="B491" s="1336"/>
      <c r="C491" s="1336"/>
      <c r="D491" s="1336"/>
      <c r="E491" s="1336"/>
      <c r="F491" s="1336"/>
      <c r="G491" s="1336"/>
      <c r="H491" s="1336"/>
      <c r="I491" s="1336"/>
      <c r="J491" s="1336"/>
      <c r="K491" s="1336"/>
      <c r="L491" s="1336"/>
    </row>
    <row r="492" spans="1:12" ht="26.25" customHeight="1" x14ac:dyDescent="0.35">
      <c r="A492" s="1336"/>
      <c r="B492" s="1336"/>
      <c r="C492" s="1336"/>
      <c r="D492" s="1336"/>
      <c r="E492" s="1336"/>
      <c r="F492" s="1336"/>
      <c r="G492" s="1336"/>
      <c r="H492" s="1336"/>
      <c r="I492" s="1336"/>
      <c r="J492" s="1336"/>
      <c r="K492" s="1336"/>
      <c r="L492" s="1336"/>
    </row>
    <row r="493" spans="1:12" ht="26.25" customHeight="1" x14ac:dyDescent="0.35">
      <c r="A493" s="1336"/>
      <c r="B493" s="1336"/>
      <c r="C493" s="1336"/>
      <c r="D493" s="1336"/>
      <c r="E493" s="1336"/>
      <c r="F493" s="1336"/>
      <c r="G493" s="1336"/>
      <c r="H493" s="1336"/>
      <c r="I493" s="1336"/>
      <c r="J493" s="1336"/>
      <c r="K493" s="1336"/>
      <c r="L493" s="1336"/>
    </row>
    <row r="494" spans="1:12" ht="26.25" customHeight="1" x14ac:dyDescent="0.35">
      <c r="A494" s="1336"/>
      <c r="B494" s="1336"/>
      <c r="C494" s="1336"/>
      <c r="D494" s="1336"/>
      <c r="E494" s="1336"/>
      <c r="F494" s="1336"/>
      <c r="G494" s="1336"/>
      <c r="H494" s="1336"/>
      <c r="I494" s="1336"/>
      <c r="J494" s="1336"/>
      <c r="K494" s="1336"/>
      <c r="L494" s="1336"/>
    </row>
    <row r="495" spans="1:12" ht="26.25" customHeight="1" x14ac:dyDescent="0.35">
      <c r="A495" s="1336"/>
      <c r="B495" s="1336"/>
      <c r="C495" s="1336"/>
      <c r="D495" s="1336"/>
      <c r="E495" s="1336"/>
      <c r="F495" s="1336"/>
      <c r="G495" s="1336"/>
      <c r="H495" s="1336"/>
      <c r="I495" s="1336"/>
      <c r="J495" s="1336"/>
      <c r="K495" s="1336"/>
      <c r="L495" s="1336"/>
    </row>
    <row r="496" spans="1:12" ht="26.25" customHeight="1" x14ac:dyDescent="0.35">
      <c r="A496" s="1336"/>
      <c r="B496" s="1336"/>
      <c r="C496" s="1336"/>
      <c r="D496" s="1336"/>
      <c r="E496" s="1336"/>
      <c r="F496" s="1336"/>
      <c r="G496" s="1336"/>
      <c r="H496" s="1336"/>
      <c r="I496" s="1336"/>
      <c r="J496" s="1336"/>
      <c r="K496" s="1336"/>
      <c r="L496" s="1336"/>
    </row>
    <row r="497" spans="1:12" ht="26.25" customHeight="1" x14ac:dyDescent="0.35">
      <c r="A497" s="1336"/>
      <c r="B497" s="1336"/>
      <c r="C497" s="1336"/>
      <c r="D497" s="1336"/>
      <c r="E497" s="1336"/>
      <c r="F497" s="1336"/>
      <c r="G497" s="1336"/>
      <c r="H497" s="1336"/>
      <c r="I497" s="1336"/>
      <c r="J497" s="1336"/>
      <c r="K497" s="1336"/>
      <c r="L497" s="1336"/>
    </row>
    <row r="498" spans="1:12" ht="26.25" customHeight="1" x14ac:dyDescent="0.35">
      <c r="A498" s="1336"/>
      <c r="B498" s="1336"/>
      <c r="C498" s="1336"/>
      <c r="D498" s="1336"/>
      <c r="E498" s="1336"/>
      <c r="F498" s="1336"/>
      <c r="G498" s="1336"/>
      <c r="H498" s="1336"/>
      <c r="I498" s="1336"/>
      <c r="J498" s="1336"/>
      <c r="K498" s="1336"/>
      <c r="L498" s="1336"/>
    </row>
    <row r="499" spans="1:12" ht="26.25" customHeight="1" x14ac:dyDescent="0.35">
      <c r="A499" s="1336"/>
      <c r="B499" s="1336"/>
      <c r="C499" s="1336"/>
      <c r="D499" s="1336"/>
      <c r="E499" s="1336"/>
      <c r="F499" s="1336"/>
      <c r="G499" s="1336"/>
      <c r="H499" s="1336"/>
      <c r="I499" s="1336"/>
      <c r="J499" s="1336"/>
      <c r="K499" s="1336"/>
      <c r="L499" s="1336"/>
    </row>
    <row r="500" spans="1:12" ht="26.25" customHeight="1" x14ac:dyDescent="0.35">
      <c r="A500" s="1336"/>
      <c r="B500" s="1336"/>
      <c r="C500" s="1336"/>
      <c r="D500" s="1336"/>
      <c r="E500" s="1336"/>
      <c r="F500" s="1336"/>
      <c r="G500" s="1336"/>
      <c r="H500" s="1336"/>
      <c r="I500" s="1336"/>
      <c r="J500" s="1336"/>
      <c r="K500" s="1336"/>
      <c r="L500" s="1336"/>
    </row>
    <row r="501" spans="1:12" ht="26.25" customHeight="1" x14ac:dyDescent="0.35">
      <c r="A501" s="1336"/>
      <c r="B501" s="1336"/>
      <c r="C501" s="1336"/>
      <c r="D501" s="1336"/>
      <c r="E501" s="1336"/>
      <c r="F501" s="1336"/>
      <c r="G501" s="1336"/>
      <c r="H501" s="1336"/>
      <c r="I501" s="1336"/>
      <c r="J501" s="1336"/>
      <c r="K501" s="1336"/>
      <c r="L501" s="1336"/>
    </row>
    <row r="502" spans="1:12" ht="26.25" customHeight="1" x14ac:dyDescent="0.35">
      <c r="A502" s="1336"/>
      <c r="B502" s="1336"/>
      <c r="C502" s="1336"/>
      <c r="D502" s="1336"/>
      <c r="E502" s="1336"/>
      <c r="F502" s="1336"/>
      <c r="G502" s="1336"/>
      <c r="H502" s="1336"/>
      <c r="I502" s="1336"/>
      <c r="J502" s="1336"/>
      <c r="K502" s="1336"/>
      <c r="L502" s="1336"/>
    </row>
    <row r="503" spans="1:12" ht="26.25" customHeight="1" x14ac:dyDescent="0.35">
      <c r="A503" s="1336"/>
      <c r="B503" s="1336"/>
      <c r="C503" s="1336"/>
      <c r="D503" s="1336"/>
      <c r="E503" s="1336"/>
      <c r="F503" s="1336"/>
      <c r="G503" s="1336"/>
      <c r="H503" s="1336"/>
      <c r="I503" s="1336"/>
      <c r="J503" s="1336"/>
      <c r="K503" s="1336"/>
      <c r="L503" s="1336"/>
    </row>
    <row r="504" spans="1:12" ht="26.25" customHeight="1" x14ac:dyDescent="0.35">
      <c r="A504" s="1336"/>
      <c r="B504" s="1336"/>
      <c r="C504" s="1336"/>
      <c r="D504" s="1336"/>
      <c r="E504" s="1336"/>
      <c r="F504" s="1336"/>
      <c r="G504" s="1336"/>
      <c r="H504" s="1336"/>
      <c r="I504" s="1336"/>
      <c r="J504" s="1336"/>
      <c r="K504" s="1336"/>
      <c r="L504" s="1336"/>
    </row>
    <row r="505" spans="1:12" ht="26.25" customHeight="1" x14ac:dyDescent="0.35">
      <c r="A505" s="1336"/>
      <c r="B505" s="1336"/>
      <c r="C505" s="1336"/>
      <c r="D505" s="1336"/>
      <c r="E505" s="1336"/>
      <c r="F505" s="1336"/>
      <c r="G505" s="1336"/>
      <c r="H505" s="1336"/>
      <c r="I505" s="1336"/>
      <c r="J505" s="1336"/>
      <c r="K505" s="1336"/>
      <c r="L505" s="1336"/>
    </row>
    <row r="506" spans="1:12" ht="26.25" customHeight="1" x14ac:dyDescent="0.35">
      <c r="A506" s="1336"/>
      <c r="B506" s="1336"/>
      <c r="C506" s="1336"/>
      <c r="D506" s="1336"/>
      <c r="E506" s="1336"/>
      <c r="F506" s="1336"/>
      <c r="G506" s="1336"/>
      <c r="H506" s="1336"/>
      <c r="I506" s="1336"/>
      <c r="J506" s="1336"/>
      <c r="K506" s="1336"/>
      <c r="L506" s="1336"/>
    </row>
    <row r="507" spans="1:12" ht="26.25" customHeight="1" x14ac:dyDescent="0.35">
      <c r="A507" s="1336"/>
      <c r="B507" s="1336"/>
      <c r="C507" s="1336"/>
      <c r="D507" s="1336"/>
      <c r="E507" s="1336"/>
      <c r="F507" s="1336"/>
      <c r="G507" s="1336"/>
      <c r="H507" s="1336"/>
      <c r="I507" s="1336"/>
      <c r="J507" s="1336"/>
      <c r="K507" s="1336"/>
      <c r="L507" s="1336"/>
    </row>
    <row r="508" spans="1:12" ht="26.25" customHeight="1" x14ac:dyDescent="0.35">
      <c r="A508" s="1336"/>
      <c r="B508" s="1336"/>
      <c r="C508" s="1336"/>
      <c r="D508" s="1336"/>
      <c r="E508" s="1336"/>
      <c r="F508" s="1336"/>
      <c r="G508" s="1336"/>
      <c r="H508" s="1336"/>
      <c r="I508" s="1336"/>
      <c r="J508" s="1336"/>
      <c r="K508" s="1336"/>
      <c r="L508" s="1336"/>
    </row>
    <row r="509" spans="1:12" ht="26.25" customHeight="1" x14ac:dyDescent="0.35">
      <c r="A509" s="1336"/>
      <c r="B509" s="1336"/>
      <c r="C509" s="1336"/>
      <c r="D509" s="1336"/>
      <c r="E509" s="1336"/>
      <c r="F509" s="1336"/>
      <c r="G509" s="1336"/>
      <c r="H509" s="1336"/>
      <c r="I509" s="1336"/>
      <c r="J509" s="1336"/>
      <c r="K509" s="1336"/>
      <c r="L509" s="1336"/>
    </row>
    <row r="510" spans="1:12" ht="26.25" customHeight="1" x14ac:dyDescent="0.35">
      <c r="A510" s="1336"/>
      <c r="B510" s="1336"/>
      <c r="C510" s="1336"/>
      <c r="D510" s="1336"/>
      <c r="E510" s="1336"/>
      <c r="F510" s="1336"/>
      <c r="G510" s="1336"/>
      <c r="H510" s="1336"/>
      <c r="I510" s="1336"/>
      <c r="J510" s="1336"/>
      <c r="K510" s="1336"/>
      <c r="L510" s="1336"/>
    </row>
    <row r="511" spans="1:12" x14ac:dyDescent="0.35">
      <c r="A511" s="867"/>
      <c r="B511" s="867"/>
      <c r="C511" s="867"/>
      <c r="D511" s="867"/>
      <c r="E511" s="867"/>
      <c r="F511" s="867"/>
      <c r="G511" s="867"/>
      <c r="H511" s="867"/>
      <c r="I511" s="867"/>
      <c r="J511" s="867"/>
      <c r="K511" s="867"/>
      <c r="L511" s="867"/>
    </row>
    <row r="512" spans="1:12" x14ac:dyDescent="0.35">
      <c r="A512" s="1341" t="s">
        <v>508</v>
      </c>
      <c r="B512" s="1341"/>
      <c r="C512" s="1341"/>
      <c r="D512" s="1341"/>
      <c r="E512" s="1584" t="s">
        <v>509</v>
      </c>
      <c r="F512" s="1585"/>
      <c r="G512" s="1585"/>
      <c r="H512" s="1585"/>
      <c r="I512" s="1585"/>
      <c r="J512" s="1585"/>
      <c r="K512" s="1585"/>
      <c r="L512" s="1586"/>
    </row>
    <row r="513" spans="1:12" x14ac:dyDescent="0.35">
      <c r="A513" s="1341"/>
      <c r="B513" s="1341"/>
      <c r="C513" s="1341"/>
      <c r="D513" s="1341"/>
      <c r="E513" s="1592" t="s">
        <v>517</v>
      </c>
      <c r="F513" s="1587"/>
      <c r="G513" s="1587" t="s">
        <v>518</v>
      </c>
      <c r="H513" s="1588"/>
      <c r="I513" s="1587" t="s">
        <v>519</v>
      </c>
      <c r="J513" s="1588"/>
      <c r="K513" s="1587" t="s">
        <v>520</v>
      </c>
      <c r="L513" s="1588"/>
    </row>
    <row r="514" spans="1:12" x14ac:dyDescent="0.35">
      <c r="A514" s="1373" t="s">
        <v>510</v>
      </c>
      <c r="B514" s="1374"/>
      <c r="C514" s="1374"/>
      <c r="D514" s="1374"/>
      <c r="E514" s="1589">
        <f>IF(Análise!E69="","",Análise!E69)</f>
        <v>0</v>
      </c>
      <c r="F514" s="1565"/>
      <c r="G514" s="1564">
        <f>IF(Análise!E95="","",Análise!E95)</f>
        <v>0</v>
      </c>
      <c r="H514" s="1565"/>
      <c r="I514" s="1564">
        <f>IF(Análise!E121="","",Análise!E121)</f>
        <v>0</v>
      </c>
      <c r="J514" s="1565"/>
      <c r="K514" s="1564">
        <f>IF(Análise!E147="","",Análise!E147)</f>
        <v>0</v>
      </c>
      <c r="L514" s="1565"/>
    </row>
    <row r="515" spans="1:12" x14ac:dyDescent="0.35">
      <c r="A515" s="1373" t="s">
        <v>511</v>
      </c>
      <c r="B515" s="1374"/>
      <c r="C515" s="1374"/>
      <c r="D515" s="1374"/>
      <c r="E515" s="1590">
        <f>IF(Análise!E70="","",Análise!E70)</f>
        <v>0</v>
      </c>
      <c r="F515" s="1567"/>
      <c r="G515" s="1566">
        <f>IF(Análise!E96="","",Análise!E96)</f>
        <v>0</v>
      </c>
      <c r="H515" s="1567"/>
      <c r="I515" s="1566">
        <f>IF(Análise!E122="","",Análise!E122)</f>
        <v>0</v>
      </c>
      <c r="J515" s="1567"/>
      <c r="K515" s="1566">
        <f>IF(Análise!E148="","",Análise!E148)</f>
        <v>0</v>
      </c>
      <c r="L515" s="1567"/>
    </row>
    <row r="516" spans="1:12" x14ac:dyDescent="0.35">
      <c r="A516" s="1373" t="s">
        <v>512</v>
      </c>
      <c r="B516" s="1374"/>
      <c r="C516" s="1374"/>
      <c r="D516" s="1374"/>
      <c r="E516" s="1589" t="str">
        <f>IF(Análise!E71="","",Análise!E71)</f>
        <v>0 ano e 0 meses</v>
      </c>
      <c r="F516" s="1565"/>
      <c r="G516" s="1564" t="str">
        <f>IF(Análise!E97="","",Análise!E97)</f>
        <v>0 ano e 0 meses</v>
      </c>
      <c r="H516" s="1565"/>
      <c r="I516" s="1564" t="str">
        <f>IF(Análise!E123="","",Análise!E123)</f>
        <v>0 ano e 0 meses</v>
      </c>
      <c r="J516" s="1565"/>
      <c r="K516" s="1564" t="str">
        <f>IF(Análise!E149="","",Análise!E149)</f>
        <v>0 ano e 0 meses</v>
      </c>
      <c r="L516" s="1565"/>
    </row>
    <row r="517" spans="1:12" x14ac:dyDescent="0.35">
      <c r="A517" s="1373" t="s">
        <v>513</v>
      </c>
      <c r="B517" s="1374"/>
      <c r="C517" s="1374"/>
      <c r="D517" s="1374"/>
      <c r="E517" s="1589">
        <f>IF(Análise!E72="","",Análise!E72)</f>
        <v>0.13250000000000001</v>
      </c>
      <c r="F517" s="1565"/>
      <c r="G517" s="1564">
        <f>IF(Análise!E98="","",Análise!E98)</f>
        <v>0.13250000000000001</v>
      </c>
      <c r="H517" s="1565"/>
      <c r="I517" s="1564">
        <f>IF(Análise!E124="","",Análise!E124)</f>
        <v>0.13250000000000001</v>
      </c>
      <c r="J517" s="1565"/>
      <c r="K517" s="1564">
        <f>IF(Análise!E150="","",Análise!E150)</f>
        <v>0.13250000000000001</v>
      </c>
      <c r="L517" s="1565"/>
    </row>
    <row r="518" spans="1:12" x14ac:dyDescent="0.35">
      <c r="A518" s="1373" t="s">
        <v>707</v>
      </c>
      <c r="B518" s="1374"/>
      <c r="C518" s="1374"/>
      <c r="D518" s="1374"/>
      <c r="E518" s="1590">
        <f>IF(Análise!E73="","",Análise!E73)</f>
        <v>0</v>
      </c>
      <c r="F518" s="1567"/>
      <c r="G518" s="1566">
        <f>IF(Análise!E99="","",Análise!E99)</f>
        <v>0</v>
      </c>
      <c r="H518" s="1567"/>
      <c r="I518" s="1566">
        <f>IF(Análise!E125="","",Análise!E125)</f>
        <v>0</v>
      </c>
      <c r="J518" s="1567"/>
      <c r="K518" s="1566">
        <f>IF(Análise!E151="","",Análise!E151)</f>
        <v>0</v>
      </c>
      <c r="L518" s="1567"/>
    </row>
    <row r="519" spans="1:12" x14ac:dyDescent="0.35">
      <c r="A519" s="1375" t="s">
        <v>514</v>
      </c>
      <c r="B519" s="1376"/>
      <c r="C519" s="1376"/>
      <c r="D519" s="1376"/>
      <c r="E519" s="1591">
        <f>IF(Análise!E74="","",Análise!E74)</f>
        <v>0</v>
      </c>
      <c r="F519" s="1378"/>
      <c r="G519" s="1377">
        <f>IF(Análise!E100="","",Análise!E100)</f>
        <v>0</v>
      </c>
      <c r="H519" s="1378"/>
      <c r="I519" s="1377">
        <f>IF(Análise!E126="","",Análise!E126)</f>
        <v>0</v>
      </c>
      <c r="J519" s="1378"/>
      <c r="K519" s="1377">
        <f>IF(Análise!E152="","",Análise!E152)</f>
        <v>0</v>
      </c>
      <c r="L519" s="1378"/>
    </row>
    <row r="520" spans="1:12" x14ac:dyDescent="0.35">
      <c r="A520" s="868"/>
      <c r="B520" s="868"/>
      <c r="C520" s="868"/>
      <c r="D520" s="868"/>
      <c r="E520" s="868"/>
      <c r="F520" s="868"/>
      <c r="G520" s="868"/>
      <c r="H520" s="868"/>
      <c r="I520" s="868"/>
      <c r="J520" s="868"/>
      <c r="K520" s="868"/>
      <c r="L520" s="868"/>
    </row>
    <row r="521" spans="1:12" ht="15" customHeight="1" x14ac:dyDescent="0.35">
      <c r="A521" s="1337" t="s">
        <v>1208</v>
      </c>
      <c r="B521" s="1337"/>
      <c r="C521" s="1337"/>
      <c r="D521" s="1337"/>
      <c r="E521" s="1337"/>
      <c r="F521" s="1337"/>
      <c r="G521" s="1337"/>
      <c r="H521" s="1337"/>
      <c r="I521" s="1337"/>
      <c r="J521" s="1337"/>
      <c r="K521" s="1337"/>
      <c r="L521" s="1337"/>
    </row>
    <row r="522" spans="1:12" ht="18" customHeight="1" x14ac:dyDescent="0.35">
      <c r="A522" s="1337"/>
      <c r="B522" s="1337"/>
      <c r="C522" s="1337"/>
      <c r="D522" s="1337"/>
      <c r="E522" s="1337"/>
      <c r="F522" s="1337"/>
      <c r="G522" s="1337"/>
      <c r="H522" s="1337"/>
      <c r="I522" s="1337"/>
      <c r="J522" s="1337"/>
      <c r="K522" s="1337"/>
      <c r="L522" s="1337"/>
    </row>
    <row r="523" spans="1:12" ht="18" customHeight="1" x14ac:dyDescent="0.35">
      <c r="A523" s="1337"/>
      <c r="B523" s="1337"/>
      <c r="C523" s="1337"/>
      <c r="D523" s="1337"/>
      <c r="E523" s="1337"/>
      <c r="F523" s="1337"/>
      <c r="G523" s="1337"/>
      <c r="H523" s="1337"/>
      <c r="I523" s="1337"/>
      <c r="J523" s="1337"/>
      <c r="K523" s="1337"/>
      <c r="L523" s="1337"/>
    </row>
    <row r="524" spans="1:12" ht="18" customHeight="1" x14ac:dyDescent="0.35">
      <c r="A524" s="1337"/>
      <c r="B524" s="1337"/>
      <c r="C524" s="1337"/>
      <c r="D524" s="1337"/>
      <c r="E524" s="1337"/>
      <c r="F524" s="1337"/>
      <c r="G524" s="1337"/>
      <c r="H524" s="1337"/>
      <c r="I524" s="1337"/>
      <c r="J524" s="1337"/>
      <c r="K524" s="1337"/>
      <c r="L524" s="1337"/>
    </row>
    <row r="525" spans="1:12" ht="18" customHeight="1" x14ac:dyDescent="0.35">
      <c r="A525" s="1337"/>
      <c r="B525" s="1337"/>
      <c r="C525" s="1337"/>
      <c r="D525" s="1337"/>
      <c r="E525" s="1337"/>
      <c r="F525" s="1337"/>
      <c r="G525" s="1337"/>
      <c r="H525" s="1337"/>
      <c r="I525" s="1337"/>
      <c r="J525" s="1337"/>
      <c r="K525" s="1337"/>
      <c r="L525" s="1337"/>
    </row>
    <row r="526" spans="1:12" x14ac:dyDescent="0.35">
      <c r="A526" s="1337"/>
      <c r="B526" s="1337"/>
      <c r="C526" s="1337"/>
      <c r="D526" s="1337"/>
      <c r="E526" s="1337"/>
      <c r="F526" s="1337"/>
      <c r="G526" s="1337"/>
      <c r="H526" s="1337"/>
      <c r="I526" s="1337"/>
      <c r="J526" s="1337"/>
      <c r="K526" s="1337"/>
      <c r="L526" s="1337"/>
    </row>
    <row r="527" spans="1:12" x14ac:dyDescent="0.35">
      <c r="A527" s="1337"/>
      <c r="B527" s="1337"/>
      <c r="C527" s="1337"/>
      <c r="D527" s="1337"/>
      <c r="E527" s="1337"/>
      <c r="F527" s="1337"/>
      <c r="G527" s="1337"/>
      <c r="H527" s="1337"/>
      <c r="I527" s="1337"/>
      <c r="J527" s="1337"/>
      <c r="K527" s="1337"/>
      <c r="L527" s="1337"/>
    </row>
    <row r="529" spans="1:12" ht="26.25" x14ac:dyDescent="0.4">
      <c r="A529" s="821" t="s">
        <v>1144</v>
      </c>
    </row>
    <row r="530" spans="1:12" ht="15" customHeight="1" x14ac:dyDescent="0.35">
      <c r="A530" s="1338" t="s">
        <v>1216</v>
      </c>
      <c r="B530" s="1338"/>
      <c r="C530" s="1338"/>
      <c r="D530" s="1338"/>
      <c r="E530" s="1338"/>
      <c r="F530" s="1338"/>
      <c r="G530" s="1338"/>
      <c r="H530" s="1338"/>
      <c r="I530" s="1338"/>
      <c r="J530" s="1338"/>
      <c r="K530" s="1338"/>
      <c r="L530" s="1338"/>
    </row>
    <row r="531" spans="1:12" ht="15.75" customHeight="1" x14ac:dyDescent="0.35">
      <c r="A531" s="1338"/>
      <c r="B531" s="1338"/>
      <c r="C531" s="1338"/>
      <c r="D531" s="1338"/>
      <c r="E531" s="1338"/>
      <c r="F531" s="1338"/>
      <c r="G531" s="1338"/>
      <c r="H531" s="1338"/>
      <c r="I531" s="1338"/>
      <c r="J531" s="1338"/>
      <c r="K531" s="1338"/>
      <c r="L531" s="1338"/>
    </row>
    <row r="532" spans="1:12" ht="15.75" customHeight="1" x14ac:dyDescent="0.35">
      <c r="A532" s="1338"/>
      <c r="B532" s="1338"/>
      <c r="C532" s="1338"/>
      <c r="D532" s="1338"/>
      <c r="E532" s="1338"/>
      <c r="F532" s="1338"/>
      <c r="G532" s="1338"/>
      <c r="H532" s="1338"/>
      <c r="I532" s="1338"/>
      <c r="J532" s="1338"/>
      <c r="K532" s="1338"/>
      <c r="L532" s="1338"/>
    </row>
    <row r="533" spans="1:12" ht="15.75" customHeight="1" x14ac:dyDescent="0.35">
      <c r="A533" s="1338"/>
      <c r="B533" s="1338"/>
      <c r="C533" s="1338"/>
      <c r="D533" s="1338"/>
      <c r="E533" s="1338"/>
      <c r="F533" s="1338"/>
      <c r="G533" s="1338"/>
      <c r="H533" s="1338"/>
      <c r="I533" s="1338"/>
      <c r="J533" s="1338"/>
      <c r="K533" s="1338"/>
      <c r="L533" s="1338"/>
    </row>
    <row r="534" spans="1:12" ht="15.75" customHeight="1" x14ac:dyDescent="0.35">
      <c r="A534" s="1338"/>
      <c r="B534" s="1338"/>
      <c r="C534" s="1338"/>
      <c r="D534" s="1338"/>
      <c r="E534" s="1338"/>
      <c r="F534" s="1338"/>
      <c r="G534" s="1338"/>
      <c r="H534" s="1338"/>
      <c r="I534" s="1338"/>
      <c r="J534" s="1338"/>
      <c r="K534" s="1338"/>
      <c r="L534" s="1338"/>
    </row>
    <row r="535" spans="1:12" ht="15.75" customHeight="1" x14ac:dyDescent="0.35">
      <c r="A535" s="1338"/>
      <c r="B535" s="1338"/>
      <c r="C535" s="1338"/>
      <c r="D535" s="1338"/>
      <c r="E535" s="1338"/>
      <c r="F535" s="1338"/>
      <c r="G535" s="1338"/>
      <c r="H535" s="1338"/>
      <c r="I535" s="1338"/>
      <c r="J535" s="1338"/>
      <c r="K535" s="1338"/>
      <c r="L535" s="1338"/>
    </row>
    <row r="536" spans="1:12" ht="15.75" customHeight="1" x14ac:dyDescent="0.35">
      <c r="A536" s="1338"/>
      <c r="B536" s="1338"/>
      <c r="C536" s="1338"/>
      <c r="D536" s="1338"/>
      <c r="E536" s="1338"/>
      <c r="F536" s="1338"/>
      <c r="G536" s="1338"/>
      <c r="H536" s="1338"/>
      <c r="I536" s="1338"/>
      <c r="J536" s="1338"/>
      <c r="K536" s="1338"/>
      <c r="L536" s="1338"/>
    </row>
    <row r="537" spans="1:12" ht="15.75" customHeight="1" x14ac:dyDescent="0.35">
      <c r="A537" s="1338"/>
      <c r="B537" s="1338"/>
      <c r="C537" s="1338"/>
      <c r="D537" s="1338"/>
      <c r="E537" s="1338"/>
      <c r="F537" s="1338"/>
      <c r="G537" s="1338"/>
      <c r="H537" s="1338"/>
      <c r="I537" s="1338"/>
      <c r="J537" s="1338"/>
      <c r="K537" s="1338"/>
      <c r="L537" s="1338"/>
    </row>
    <row r="538" spans="1:12" ht="15.75" customHeight="1" x14ac:dyDescent="0.35">
      <c r="A538" s="1338"/>
      <c r="B538" s="1338"/>
      <c r="C538" s="1338"/>
      <c r="D538" s="1338"/>
      <c r="E538" s="1338"/>
      <c r="F538" s="1338"/>
      <c r="G538" s="1338"/>
      <c r="H538" s="1338"/>
      <c r="I538" s="1338"/>
      <c r="J538" s="1338"/>
      <c r="K538" s="1338"/>
      <c r="L538" s="1338"/>
    </row>
    <row r="539" spans="1:12" ht="15.75" customHeight="1" x14ac:dyDescent="0.35">
      <c r="A539" s="1338"/>
      <c r="B539" s="1338"/>
      <c r="C539" s="1338"/>
      <c r="D539" s="1338"/>
      <c r="E539" s="1338"/>
      <c r="F539" s="1338"/>
      <c r="G539" s="1338"/>
      <c r="H539" s="1338"/>
      <c r="I539" s="1338"/>
      <c r="J539" s="1338"/>
      <c r="K539" s="1338"/>
      <c r="L539" s="1338"/>
    </row>
    <row r="540" spans="1:12" ht="15.75" customHeight="1" x14ac:dyDescent="0.35">
      <c r="A540" s="1338"/>
      <c r="B540" s="1338"/>
      <c r="C540" s="1338"/>
      <c r="D540" s="1338"/>
      <c r="E540" s="1338"/>
      <c r="F540" s="1338"/>
      <c r="G540" s="1338"/>
      <c r="H540" s="1338"/>
      <c r="I540" s="1338"/>
      <c r="J540" s="1338"/>
      <c r="K540" s="1338"/>
      <c r="L540" s="1338"/>
    </row>
    <row r="541" spans="1:12" ht="15.75" customHeight="1" x14ac:dyDescent="0.35">
      <c r="A541" s="1338"/>
      <c r="B541" s="1338"/>
      <c r="C541" s="1338"/>
      <c r="D541" s="1338"/>
      <c r="E541" s="1338"/>
      <c r="F541" s="1338"/>
      <c r="G541" s="1338"/>
      <c r="H541" s="1338"/>
      <c r="I541" s="1338"/>
      <c r="J541" s="1338"/>
      <c r="K541" s="1338"/>
      <c r="L541" s="1338"/>
    </row>
    <row r="542" spans="1:12" ht="15.75" customHeight="1" x14ac:dyDescent="0.35">
      <c r="A542" s="1338"/>
      <c r="B542" s="1338"/>
      <c r="C542" s="1338"/>
      <c r="D542" s="1338"/>
      <c r="E542" s="1338"/>
      <c r="F542" s="1338"/>
      <c r="G542" s="1338"/>
      <c r="H542" s="1338"/>
      <c r="I542" s="1338"/>
      <c r="J542" s="1338"/>
      <c r="K542" s="1338"/>
      <c r="L542" s="1338"/>
    </row>
    <row r="543" spans="1:12" ht="15.75" customHeight="1" x14ac:dyDescent="0.35">
      <c r="A543" s="1338"/>
      <c r="B543" s="1338"/>
      <c r="C543" s="1338"/>
      <c r="D543" s="1338"/>
      <c r="E543" s="1338"/>
      <c r="F543" s="1338"/>
      <c r="G543" s="1338"/>
      <c r="H543" s="1338"/>
      <c r="I543" s="1338"/>
      <c r="J543" s="1338"/>
      <c r="K543" s="1338"/>
      <c r="L543" s="1338"/>
    </row>
    <row r="544" spans="1:12" ht="15.75" customHeight="1" x14ac:dyDescent="0.35">
      <c r="A544" s="1338"/>
      <c r="B544" s="1338"/>
      <c r="C544" s="1338"/>
      <c r="D544" s="1338"/>
      <c r="E544" s="1338"/>
      <c r="F544" s="1338"/>
      <c r="G544" s="1338"/>
      <c r="H544" s="1338"/>
      <c r="I544" s="1338"/>
      <c r="J544" s="1338"/>
      <c r="K544" s="1338"/>
      <c r="L544" s="1338"/>
    </row>
    <row r="545" spans="1:12" ht="15.75" customHeight="1" x14ac:dyDescent="0.35">
      <c r="A545" s="825"/>
      <c r="B545" s="825"/>
      <c r="C545" s="825"/>
      <c r="D545" s="825"/>
      <c r="E545" s="825"/>
      <c r="F545" s="825"/>
      <c r="G545" s="825"/>
      <c r="H545" s="825"/>
      <c r="I545" s="825"/>
      <c r="J545" s="825"/>
      <c r="K545" s="825"/>
      <c r="L545" s="825"/>
    </row>
    <row r="546" spans="1:12" ht="26.25" x14ac:dyDescent="0.4">
      <c r="A546" s="821" t="s">
        <v>1145</v>
      </c>
    </row>
    <row r="547" spans="1:12" ht="21" customHeight="1" x14ac:dyDescent="0.35">
      <c r="A547" s="1339" t="s">
        <v>1209</v>
      </c>
      <c r="B547" s="1339"/>
      <c r="C547" s="1339"/>
      <c r="D547" s="1339"/>
      <c r="E547" s="1339"/>
      <c r="F547" s="1339"/>
      <c r="G547" s="1339"/>
      <c r="H547" s="1339"/>
      <c r="I547" s="1339"/>
      <c r="J547" s="1339"/>
      <c r="K547" s="1339"/>
      <c r="L547" s="1339"/>
    </row>
    <row r="548" spans="1:12" ht="21" customHeight="1" x14ac:dyDescent="0.35">
      <c r="A548" s="1339"/>
      <c r="B548" s="1339"/>
      <c r="C548" s="1339"/>
      <c r="D548" s="1339"/>
      <c r="E548" s="1339"/>
      <c r="F548" s="1339"/>
      <c r="G548" s="1339"/>
      <c r="H548" s="1339"/>
      <c r="I548" s="1339"/>
      <c r="J548" s="1339"/>
      <c r="K548" s="1339"/>
      <c r="L548" s="1339"/>
    </row>
    <row r="549" spans="1:12" ht="21" customHeight="1" x14ac:dyDescent="0.35">
      <c r="A549" s="1339"/>
      <c r="B549" s="1339"/>
      <c r="C549" s="1339"/>
      <c r="D549" s="1339"/>
      <c r="E549" s="1339"/>
      <c r="F549" s="1339"/>
      <c r="G549" s="1339"/>
      <c r="H549" s="1339"/>
      <c r="I549" s="1339"/>
      <c r="J549" s="1339"/>
      <c r="K549" s="1339"/>
      <c r="L549" s="1339"/>
    </row>
    <row r="550" spans="1:12" ht="21" customHeight="1" x14ac:dyDescent="0.35">
      <c r="A550" s="1339"/>
      <c r="B550" s="1339"/>
      <c r="C550" s="1339"/>
      <c r="D550" s="1339"/>
      <c r="E550" s="1339"/>
      <c r="F550" s="1339"/>
      <c r="G550" s="1339"/>
      <c r="H550" s="1339"/>
      <c r="I550" s="1339"/>
      <c r="J550" s="1339"/>
      <c r="K550" s="1339"/>
      <c r="L550" s="1339"/>
    </row>
    <row r="551" spans="1:12" ht="21" customHeight="1" x14ac:dyDescent="0.35">
      <c r="A551" s="1339"/>
      <c r="B551" s="1339"/>
      <c r="C551" s="1339"/>
      <c r="D551" s="1339"/>
      <c r="E551" s="1339"/>
      <c r="F551" s="1339"/>
      <c r="G551" s="1339"/>
      <c r="H551" s="1339"/>
      <c r="I551" s="1339"/>
      <c r="J551" s="1339"/>
      <c r="K551" s="1339"/>
      <c r="L551" s="1339"/>
    </row>
    <row r="552" spans="1:12" ht="21" customHeight="1" x14ac:dyDescent="0.35">
      <c r="A552" s="1339"/>
      <c r="B552" s="1339"/>
      <c r="C552" s="1339"/>
      <c r="D552" s="1339"/>
      <c r="E552" s="1339"/>
      <c r="F552" s="1339"/>
      <c r="G552" s="1339"/>
      <c r="H552" s="1339"/>
      <c r="I552" s="1339"/>
      <c r="J552" s="1339"/>
      <c r="K552" s="1339"/>
      <c r="L552" s="1339"/>
    </row>
    <row r="554" spans="1:12" ht="26.25" x14ac:dyDescent="0.4">
      <c r="A554" s="821" t="s">
        <v>645</v>
      </c>
    </row>
    <row r="555" spans="1:12" ht="33" customHeight="1" x14ac:dyDescent="0.35">
      <c r="A555" s="1338" t="s">
        <v>1210</v>
      </c>
      <c r="B555" s="1338"/>
      <c r="C555" s="1338"/>
      <c r="D555" s="1338"/>
      <c r="E555" s="1338"/>
      <c r="F555" s="1338"/>
      <c r="G555" s="1338"/>
      <c r="H555" s="1338"/>
      <c r="I555" s="1338"/>
      <c r="J555" s="1338"/>
      <c r="K555" s="1338"/>
      <c r="L555" s="1338"/>
    </row>
    <row r="556" spans="1:12" ht="33" customHeight="1" x14ac:dyDescent="0.35">
      <c r="A556" s="1338"/>
      <c r="B556" s="1338"/>
      <c r="C556" s="1338"/>
      <c r="D556" s="1338"/>
      <c r="E556" s="1338"/>
      <c r="F556" s="1338"/>
      <c r="G556" s="1338"/>
      <c r="H556" s="1338"/>
      <c r="I556" s="1338"/>
      <c r="J556" s="1338"/>
      <c r="K556" s="1338"/>
      <c r="L556" s="1338"/>
    </row>
    <row r="557" spans="1:12" ht="33" customHeight="1" x14ac:dyDescent="0.35">
      <c r="A557" s="1338"/>
      <c r="B557" s="1338"/>
      <c r="C557" s="1338"/>
      <c r="D557" s="1338"/>
      <c r="E557" s="1338"/>
      <c r="F557" s="1338"/>
      <c r="G557" s="1338"/>
      <c r="H557" s="1338"/>
      <c r="I557" s="1338"/>
      <c r="J557" s="1338"/>
      <c r="K557" s="1338"/>
      <c r="L557" s="1338"/>
    </row>
    <row r="558" spans="1:12" ht="33" customHeight="1" x14ac:dyDescent="0.35">
      <c r="A558" s="1338"/>
      <c r="B558" s="1338"/>
      <c r="C558" s="1338"/>
      <c r="D558" s="1338"/>
      <c r="E558" s="1338"/>
      <c r="F558" s="1338"/>
      <c r="G558" s="1338"/>
      <c r="H558" s="1338"/>
      <c r="I558" s="1338"/>
      <c r="J558" s="1338"/>
      <c r="K558" s="1338"/>
      <c r="L558" s="1338"/>
    </row>
    <row r="559" spans="1:12" ht="33" customHeight="1" x14ac:dyDescent="0.35">
      <c r="A559" s="1338"/>
      <c r="B559" s="1338"/>
      <c r="C559" s="1338"/>
      <c r="D559" s="1338"/>
      <c r="E559" s="1338"/>
      <c r="F559" s="1338"/>
      <c r="G559" s="1338"/>
      <c r="H559" s="1338"/>
      <c r="I559" s="1338"/>
      <c r="J559" s="1338"/>
      <c r="K559" s="1338"/>
      <c r="L559" s="1338"/>
    </row>
    <row r="560" spans="1:12" ht="33" customHeight="1" x14ac:dyDescent="0.35">
      <c r="A560" s="1338"/>
      <c r="B560" s="1338"/>
      <c r="C560" s="1338"/>
      <c r="D560" s="1338"/>
      <c r="E560" s="1338"/>
      <c r="F560" s="1338"/>
      <c r="G560" s="1338"/>
      <c r="H560" s="1338"/>
      <c r="I560" s="1338"/>
      <c r="J560" s="1338"/>
      <c r="K560" s="1338"/>
      <c r="L560" s="1338"/>
    </row>
    <row r="561" spans="1:12" ht="33" customHeight="1" x14ac:dyDescent="0.35">
      <c r="A561" s="1338"/>
      <c r="B561" s="1338"/>
      <c r="C561" s="1338"/>
      <c r="D561" s="1338"/>
      <c r="E561" s="1338"/>
      <c r="F561" s="1338"/>
      <c r="G561" s="1338"/>
      <c r="H561" s="1338"/>
      <c r="I561" s="1338"/>
      <c r="J561" s="1338"/>
      <c r="K561" s="1338"/>
      <c r="L561" s="1338"/>
    </row>
    <row r="562" spans="1:12" ht="33" customHeight="1" x14ac:dyDescent="0.35">
      <c r="A562" s="1338"/>
      <c r="B562" s="1338"/>
      <c r="C562" s="1338"/>
      <c r="D562" s="1338"/>
      <c r="E562" s="1338"/>
      <c r="F562" s="1338"/>
      <c r="G562" s="1338"/>
      <c r="H562" s="1338"/>
      <c r="I562" s="1338"/>
      <c r="J562" s="1338"/>
      <c r="K562" s="1338"/>
      <c r="L562" s="1338"/>
    </row>
    <row r="563" spans="1:12" ht="33" customHeight="1" x14ac:dyDescent="0.35">
      <c r="A563" s="1338"/>
      <c r="B563" s="1338"/>
      <c r="C563" s="1338"/>
      <c r="D563" s="1338"/>
      <c r="E563" s="1338"/>
      <c r="F563" s="1338"/>
      <c r="G563" s="1338"/>
      <c r="H563" s="1338"/>
      <c r="I563" s="1338"/>
      <c r="J563" s="1338"/>
      <c r="K563" s="1338"/>
      <c r="L563" s="1338"/>
    </row>
    <row r="564" spans="1:12" ht="33" customHeight="1" x14ac:dyDescent="0.35">
      <c r="A564" s="1338"/>
      <c r="B564" s="1338"/>
      <c r="C564" s="1338"/>
      <c r="D564" s="1338"/>
      <c r="E564" s="1338"/>
      <c r="F564" s="1338"/>
      <c r="G564" s="1338"/>
      <c r="H564" s="1338"/>
      <c r="I564" s="1338"/>
      <c r="J564" s="1338"/>
      <c r="K564" s="1338"/>
      <c r="L564" s="1338"/>
    </row>
    <row r="565" spans="1:12" ht="33" customHeight="1" x14ac:dyDescent="0.35">
      <c r="A565" s="1338"/>
      <c r="B565" s="1338"/>
      <c r="C565" s="1338"/>
      <c r="D565" s="1338"/>
      <c r="E565" s="1338"/>
      <c r="F565" s="1338"/>
      <c r="G565" s="1338"/>
      <c r="H565" s="1338"/>
      <c r="I565" s="1338"/>
      <c r="J565" s="1338"/>
      <c r="K565" s="1338"/>
      <c r="L565" s="1338"/>
    </row>
    <row r="566" spans="1:12" ht="23.25" customHeight="1" x14ac:dyDescent="0.35">
      <c r="A566" s="1338"/>
      <c r="B566" s="1338"/>
      <c r="C566" s="1338"/>
      <c r="D566" s="1338"/>
      <c r="E566" s="1338"/>
      <c r="F566" s="1338"/>
      <c r="G566" s="1338"/>
      <c r="H566" s="1338"/>
      <c r="I566" s="1338"/>
      <c r="J566" s="1338"/>
      <c r="K566" s="1338"/>
      <c r="L566" s="1338"/>
    </row>
    <row r="569" spans="1:12" x14ac:dyDescent="0.35">
      <c r="A569" s="1371"/>
      <c r="B569" s="1371"/>
      <c r="C569" s="1371"/>
      <c r="D569" s="1371"/>
      <c r="E569" s="1371"/>
      <c r="I569" s="1371"/>
      <c r="J569" s="1371"/>
      <c r="K569" s="1371"/>
      <c r="L569" s="1371"/>
    </row>
    <row r="570" spans="1:12" x14ac:dyDescent="0.35">
      <c r="A570" s="1372" t="s">
        <v>1211</v>
      </c>
      <c r="B570" s="1372"/>
      <c r="C570" s="1372"/>
      <c r="D570" s="1372"/>
      <c r="E570" s="1372"/>
      <c r="I570" s="1372" t="s">
        <v>1212</v>
      </c>
      <c r="J570" s="1372"/>
      <c r="K570" s="1372"/>
      <c r="L570" s="1372"/>
    </row>
  </sheetData>
  <sheetProtection algorithmName="SHA-512" hashValue="/dx4mUBxQYS9r0bc1j27edldWlya2k1CAX+w1TflikXKqFNR4y/ngKgu1Jj8p/1ZHbr8tP+iDGFvXt85J+aVSg==" saltValue="8h+WNrB+uDxzfHOu0dSDnQ==" spinCount="100000" sheet="1" objects="1" scenarios="1"/>
  <mergeCells count="538">
    <mergeCell ref="E512:L512"/>
    <mergeCell ref="A569:E569"/>
    <mergeCell ref="A570:E570"/>
    <mergeCell ref="G513:H513"/>
    <mergeCell ref="G514:H514"/>
    <mergeCell ref="G515:H515"/>
    <mergeCell ref="G516:H516"/>
    <mergeCell ref="G517:H517"/>
    <mergeCell ref="G518:H518"/>
    <mergeCell ref="G519:H519"/>
    <mergeCell ref="E514:F514"/>
    <mergeCell ref="E515:F515"/>
    <mergeCell ref="E516:F516"/>
    <mergeCell ref="E517:F517"/>
    <mergeCell ref="E518:F518"/>
    <mergeCell ref="E519:F519"/>
    <mergeCell ref="E513:F513"/>
    <mergeCell ref="K513:L513"/>
    <mergeCell ref="K514:L514"/>
    <mergeCell ref="K515:L515"/>
    <mergeCell ref="K516:L516"/>
    <mergeCell ref="K517:L517"/>
    <mergeCell ref="K518:L518"/>
    <mergeCell ref="I513:J513"/>
    <mergeCell ref="D8:L8"/>
    <mergeCell ref="C140:F140"/>
    <mergeCell ref="C141:F141"/>
    <mergeCell ref="C142:F142"/>
    <mergeCell ref="A113:L113"/>
    <mergeCell ref="H114:L114"/>
    <mergeCell ref="A114:F115"/>
    <mergeCell ref="A116:F116"/>
    <mergeCell ref="A117:F117"/>
    <mergeCell ref="A118:F118"/>
    <mergeCell ref="A119:F119"/>
    <mergeCell ref="A121:F121"/>
    <mergeCell ref="A122:F122"/>
    <mergeCell ref="A123:F123"/>
    <mergeCell ref="A124:F124"/>
    <mergeCell ref="A125:F125"/>
    <mergeCell ref="A126:F126"/>
    <mergeCell ref="D7:L7"/>
    <mergeCell ref="F28:K28"/>
    <mergeCell ref="F32:K32"/>
    <mergeCell ref="F33:K33"/>
    <mergeCell ref="F34:K34"/>
    <mergeCell ref="F26:K26"/>
    <mergeCell ref="F21:K21"/>
    <mergeCell ref="F22:K22"/>
    <mergeCell ref="F19:K19"/>
    <mergeCell ref="F23:K23"/>
    <mergeCell ref="F24:K24"/>
    <mergeCell ref="F25:K25"/>
    <mergeCell ref="F17:K17"/>
    <mergeCell ref="B18:E18"/>
    <mergeCell ref="F18:K18"/>
    <mergeCell ref="B19:E19"/>
    <mergeCell ref="B29:E29"/>
    <mergeCell ref="B27:E27"/>
    <mergeCell ref="F27:K27"/>
    <mergeCell ref="B26:E26"/>
    <mergeCell ref="B21:E21"/>
    <mergeCell ref="B17:E17"/>
    <mergeCell ref="B25:E25"/>
    <mergeCell ref="B24:E24"/>
    <mergeCell ref="D6:L6"/>
    <mergeCell ref="D9:L9"/>
    <mergeCell ref="A133:L135"/>
    <mergeCell ref="C136:F136"/>
    <mergeCell ref="C137:F137"/>
    <mergeCell ref="C138:F138"/>
    <mergeCell ref="C139:F139"/>
    <mergeCell ref="B86:H86"/>
    <mergeCell ref="B87:H87"/>
    <mergeCell ref="B88:H88"/>
    <mergeCell ref="B89:H89"/>
    <mergeCell ref="I86:J86"/>
    <mergeCell ref="I87:J87"/>
    <mergeCell ref="I88:J88"/>
    <mergeCell ref="I89:J89"/>
    <mergeCell ref="A93:L100"/>
    <mergeCell ref="A120:L120"/>
    <mergeCell ref="B79:H79"/>
    <mergeCell ref="B80:H80"/>
    <mergeCell ref="B81:H81"/>
    <mergeCell ref="B82:H82"/>
    <mergeCell ref="B83:H83"/>
    <mergeCell ref="B16:K16"/>
    <mergeCell ref="A112:F112"/>
    <mergeCell ref="G126:L126"/>
    <mergeCell ref="A239:E239"/>
    <mergeCell ref="A241:E241"/>
    <mergeCell ref="A242:E242"/>
    <mergeCell ref="A243:E243"/>
    <mergeCell ref="A244:E244"/>
    <mergeCell ref="A245:E245"/>
    <mergeCell ref="A246:E246"/>
    <mergeCell ref="A224:E224"/>
    <mergeCell ref="A225:E225"/>
    <mergeCell ref="A226:E226"/>
    <mergeCell ref="A227:E227"/>
    <mergeCell ref="A228:E228"/>
    <mergeCell ref="A229:E229"/>
    <mergeCell ref="A223:H223"/>
    <mergeCell ref="A217:E217"/>
    <mergeCell ref="A218:E218"/>
    <mergeCell ref="A219:E219"/>
    <mergeCell ref="A220:E220"/>
    <mergeCell ref="A221:E221"/>
    <mergeCell ref="A222:E222"/>
    <mergeCell ref="A214:E214"/>
    <mergeCell ref="A215:E215"/>
    <mergeCell ref="A216:E216"/>
    <mergeCell ref="A247:H247"/>
    <mergeCell ref="A240:H240"/>
    <mergeCell ref="A230:E230"/>
    <mergeCell ref="A231:E231"/>
    <mergeCell ref="A232:E232"/>
    <mergeCell ref="A233:E233"/>
    <mergeCell ref="A234:E234"/>
    <mergeCell ref="A235:E235"/>
    <mergeCell ref="A236:E236"/>
    <mergeCell ref="A237:E237"/>
    <mergeCell ref="A238:E238"/>
    <mergeCell ref="A213:H213"/>
    <mergeCell ref="A211:E211"/>
    <mergeCell ref="A212:E212"/>
    <mergeCell ref="A202:E202"/>
    <mergeCell ref="A204:E204"/>
    <mergeCell ref="A205:E205"/>
    <mergeCell ref="A206:E206"/>
    <mergeCell ref="A207:E207"/>
    <mergeCell ref="A208:E208"/>
    <mergeCell ref="A209:E209"/>
    <mergeCell ref="A210:E210"/>
    <mergeCell ref="A203:H203"/>
    <mergeCell ref="A193:E193"/>
    <mergeCell ref="A194:E194"/>
    <mergeCell ref="A195:E195"/>
    <mergeCell ref="A196:E196"/>
    <mergeCell ref="A197:E197"/>
    <mergeCell ref="A198:E198"/>
    <mergeCell ref="A199:E199"/>
    <mergeCell ref="A200:E200"/>
    <mergeCell ref="A201:E201"/>
    <mergeCell ref="A184:E184"/>
    <mergeCell ref="A185:E185"/>
    <mergeCell ref="A186:E186"/>
    <mergeCell ref="A187:E187"/>
    <mergeCell ref="A188:E188"/>
    <mergeCell ref="A189:E189"/>
    <mergeCell ref="A190:E190"/>
    <mergeCell ref="A191:E191"/>
    <mergeCell ref="A192:E192"/>
    <mergeCell ref="A175:E175"/>
    <mergeCell ref="A176:E176"/>
    <mergeCell ref="A177:E177"/>
    <mergeCell ref="A178:E178"/>
    <mergeCell ref="A179:E179"/>
    <mergeCell ref="A180:E180"/>
    <mergeCell ref="A181:E181"/>
    <mergeCell ref="A182:E182"/>
    <mergeCell ref="A183:E183"/>
    <mergeCell ref="A166:E166"/>
    <mergeCell ref="A167:E167"/>
    <mergeCell ref="A168:E168"/>
    <mergeCell ref="A169:E169"/>
    <mergeCell ref="A170:E170"/>
    <mergeCell ref="A171:E171"/>
    <mergeCell ref="A172:E172"/>
    <mergeCell ref="A173:E173"/>
    <mergeCell ref="A174:E174"/>
    <mergeCell ref="A159:H159"/>
    <mergeCell ref="A160:E160"/>
    <mergeCell ref="A161:E161"/>
    <mergeCell ref="A162:E162"/>
    <mergeCell ref="A163:E163"/>
    <mergeCell ref="A164:E164"/>
    <mergeCell ref="A165:E165"/>
    <mergeCell ref="C143:F143"/>
    <mergeCell ref="C144:F144"/>
    <mergeCell ref="C145:F145"/>
    <mergeCell ref="C146:F146"/>
    <mergeCell ref="C147:F147"/>
    <mergeCell ref="C148:F148"/>
    <mergeCell ref="C149:F149"/>
    <mergeCell ref="C150:F150"/>
    <mergeCell ref="C151:F151"/>
    <mergeCell ref="A156:L156"/>
    <mergeCell ref="F157:F158"/>
    <mergeCell ref="G157:G158"/>
    <mergeCell ref="L157:L158"/>
    <mergeCell ref="H157:K157"/>
    <mergeCell ref="A157:E158"/>
    <mergeCell ref="B84:H84"/>
    <mergeCell ref="I79:J79"/>
    <mergeCell ref="I80:J80"/>
    <mergeCell ref="I81:J81"/>
    <mergeCell ref="I82:J82"/>
    <mergeCell ref="I83:J83"/>
    <mergeCell ref="I84:J84"/>
    <mergeCell ref="B38:E38"/>
    <mergeCell ref="B39:E39"/>
    <mergeCell ref="B40:E40"/>
    <mergeCell ref="F57:K57"/>
    <mergeCell ref="B58:K58"/>
    <mergeCell ref="B59:E59"/>
    <mergeCell ref="B60:E60"/>
    <mergeCell ref="B51:E51"/>
    <mergeCell ref="B52:E52"/>
    <mergeCell ref="B53:E53"/>
    <mergeCell ref="F67:K67"/>
    <mergeCell ref="B61:E61"/>
    <mergeCell ref="F64:K64"/>
    <mergeCell ref="B62:E62"/>
    <mergeCell ref="F65:K65"/>
    <mergeCell ref="B56:E56"/>
    <mergeCell ref="F56:K56"/>
    <mergeCell ref="B45:E45"/>
    <mergeCell ref="B46:E46"/>
    <mergeCell ref="B32:E32"/>
    <mergeCell ref="B33:E33"/>
    <mergeCell ref="F29:K29"/>
    <mergeCell ref="F30:K30"/>
    <mergeCell ref="F53:K53"/>
    <mergeCell ref="F52:K52"/>
    <mergeCell ref="F51:K51"/>
    <mergeCell ref="F40:K40"/>
    <mergeCell ref="F45:K45"/>
    <mergeCell ref="F46:K46"/>
    <mergeCell ref="B36:K36"/>
    <mergeCell ref="B37:E37"/>
    <mergeCell ref="F37:K37"/>
    <mergeCell ref="B35:E35"/>
    <mergeCell ref="F35:K35"/>
    <mergeCell ref="F47:K47"/>
    <mergeCell ref="B48:E48"/>
    <mergeCell ref="F48:K48"/>
    <mergeCell ref="B34:E34"/>
    <mergeCell ref="B30:E30"/>
    <mergeCell ref="B31:E31"/>
    <mergeCell ref="F31:K31"/>
    <mergeCell ref="A269:H269"/>
    <mergeCell ref="A270:I270"/>
    <mergeCell ref="A271:I271"/>
    <mergeCell ref="D1:I1"/>
    <mergeCell ref="B20:E20"/>
    <mergeCell ref="F20:K20"/>
    <mergeCell ref="A12:L12"/>
    <mergeCell ref="D3:L3"/>
    <mergeCell ref="D4:L4"/>
    <mergeCell ref="B43:E43"/>
    <mergeCell ref="F43:K43"/>
    <mergeCell ref="B44:E44"/>
    <mergeCell ref="F44:K44"/>
    <mergeCell ref="B41:E41"/>
    <mergeCell ref="F41:K41"/>
    <mergeCell ref="B42:E42"/>
    <mergeCell ref="F42:K42"/>
    <mergeCell ref="B47:E47"/>
    <mergeCell ref="A129:L131"/>
    <mergeCell ref="A264:G264"/>
    <mergeCell ref="A268:G268"/>
    <mergeCell ref="A267:G267"/>
    <mergeCell ref="F38:K38"/>
    <mergeCell ref="F39:K39"/>
    <mergeCell ref="H108:L108"/>
    <mergeCell ref="I75:J75"/>
    <mergeCell ref="I74:J74"/>
    <mergeCell ref="B85:H85"/>
    <mergeCell ref="I85:J85"/>
    <mergeCell ref="A103:L107"/>
    <mergeCell ref="A250:L262"/>
    <mergeCell ref="F59:K59"/>
    <mergeCell ref="F60:K60"/>
    <mergeCell ref="F61:K61"/>
    <mergeCell ref="F62:K62"/>
    <mergeCell ref="F63:K63"/>
    <mergeCell ref="B69:E69"/>
    <mergeCell ref="B70:E70"/>
    <mergeCell ref="B65:E65"/>
    <mergeCell ref="B66:E66"/>
    <mergeCell ref="B67:E67"/>
    <mergeCell ref="B68:E68"/>
    <mergeCell ref="B63:E63"/>
    <mergeCell ref="F66:K66"/>
    <mergeCell ref="B64:E64"/>
    <mergeCell ref="F70:K70"/>
    <mergeCell ref="F69:K69"/>
    <mergeCell ref="F68:K68"/>
    <mergeCell ref="B23:E23"/>
    <mergeCell ref="B28:E28"/>
    <mergeCell ref="B22:E22"/>
    <mergeCell ref="A299:L299"/>
    <mergeCell ref="A292:B292"/>
    <mergeCell ref="A293:L295"/>
    <mergeCell ref="A298:L298"/>
    <mergeCell ref="A272:I272"/>
    <mergeCell ref="A300:E300"/>
    <mergeCell ref="A266:G266"/>
    <mergeCell ref="A265:G265"/>
    <mergeCell ref="B57:E57"/>
    <mergeCell ref="B54:E54"/>
    <mergeCell ref="F54:K54"/>
    <mergeCell ref="B55:E55"/>
    <mergeCell ref="F55:K55"/>
    <mergeCell ref="B49:K49"/>
    <mergeCell ref="B50:E50"/>
    <mergeCell ref="F50:K50"/>
    <mergeCell ref="B74:H74"/>
    <mergeCell ref="B75:H75"/>
    <mergeCell ref="A108:F109"/>
    <mergeCell ref="A111:F111"/>
    <mergeCell ref="A110:F110"/>
    <mergeCell ref="A301:E301"/>
    <mergeCell ref="A302:E302"/>
    <mergeCell ref="F300:L300"/>
    <mergeCell ref="F301:L301"/>
    <mergeCell ref="F302:L302"/>
    <mergeCell ref="A274:L289"/>
    <mergeCell ref="A340:H340"/>
    <mergeCell ref="E338:F338"/>
    <mergeCell ref="A338:D338"/>
    <mergeCell ref="A303:E303"/>
    <mergeCell ref="A304:E304"/>
    <mergeCell ref="A305:E305"/>
    <mergeCell ref="F303:L303"/>
    <mergeCell ref="F304:L304"/>
    <mergeCell ref="F305:L305"/>
    <mergeCell ref="A306:E306"/>
    <mergeCell ref="A308:E308"/>
    <mergeCell ref="F306:L306"/>
    <mergeCell ref="F308:L308"/>
    <mergeCell ref="A307:E307"/>
    <mergeCell ref="F307:L307"/>
    <mergeCell ref="A312:L314"/>
    <mergeCell ref="A344:B344"/>
    <mergeCell ref="A345:B345"/>
    <mergeCell ref="A346:B346"/>
    <mergeCell ref="G316:H316"/>
    <mergeCell ref="I316:J316"/>
    <mergeCell ref="A316:F317"/>
    <mergeCell ref="A334:L336"/>
    <mergeCell ref="A341:B341"/>
    <mergeCell ref="G341:H341"/>
    <mergeCell ref="A324:F324"/>
    <mergeCell ref="A325:F325"/>
    <mergeCell ref="A326:F326"/>
    <mergeCell ref="A327:F327"/>
    <mergeCell ref="A328:F328"/>
    <mergeCell ref="A329:F329"/>
    <mergeCell ref="A330:F330"/>
    <mergeCell ref="A331:F331"/>
    <mergeCell ref="A332:F332"/>
    <mergeCell ref="A318:F318"/>
    <mergeCell ref="A319:F319"/>
    <mergeCell ref="A320:F320"/>
    <mergeCell ref="A321:F321"/>
    <mergeCell ref="A322:F322"/>
    <mergeCell ref="A323:F323"/>
    <mergeCell ref="C341:F341"/>
    <mergeCell ref="C342:F342"/>
    <mergeCell ref="C343:F343"/>
    <mergeCell ref="C344:F344"/>
    <mergeCell ref="C345:F345"/>
    <mergeCell ref="C346:F346"/>
    <mergeCell ref="C347:F347"/>
    <mergeCell ref="C348:F348"/>
    <mergeCell ref="C349:F349"/>
    <mergeCell ref="G342:H342"/>
    <mergeCell ref="G343:H343"/>
    <mergeCell ref="G344:H344"/>
    <mergeCell ref="G345:H345"/>
    <mergeCell ref="G346:H346"/>
    <mergeCell ref="G347:H347"/>
    <mergeCell ref="A347:B347"/>
    <mergeCell ref="A383:D383"/>
    <mergeCell ref="A385:D385"/>
    <mergeCell ref="A348:B348"/>
    <mergeCell ref="A349:B349"/>
    <mergeCell ref="A350:B350"/>
    <mergeCell ref="G348:H348"/>
    <mergeCell ref="G349:H349"/>
    <mergeCell ref="G350:H350"/>
    <mergeCell ref="A351:B351"/>
    <mergeCell ref="A352:B352"/>
    <mergeCell ref="A353:B353"/>
    <mergeCell ref="C350:F350"/>
    <mergeCell ref="C351:F351"/>
    <mergeCell ref="C352:F352"/>
    <mergeCell ref="C353:F353"/>
    <mergeCell ref="A342:B342"/>
    <mergeCell ref="A343:B343"/>
    <mergeCell ref="A386:D386"/>
    <mergeCell ref="A387:D387"/>
    <mergeCell ref="J386:K386"/>
    <mergeCell ref="J387:K387"/>
    <mergeCell ref="G351:H351"/>
    <mergeCell ref="G352:H352"/>
    <mergeCell ref="G353:H353"/>
    <mergeCell ref="A377:L381"/>
    <mergeCell ref="E383:G383"/>
    <mergeCell ref="H383:I383"/>
    <mergeCell ref="J383:K383"/>
    <mergeCell ref="E385:G385"/>
    <mergeCell ref="E386:G386"/>
    <mergeCell ref="E387:G387"/>
    <mergeCell ref="A355:L363"/>
    <mergeCell ref="A366:L375"/>
    <mergeCell ref="J385:K385"/>
    <mergeCell ref="A384:K384"/>
    <mergeCell ref="E390:G390"/>
    <mergeCell ref="H385:I385"/>
    <mergeCell ref="H386:I386"/>
    <mergeCell ref="H387:I387"/>
    <mergeCell ref="H388:I388"/>
    <mergeCell ref="H396:I396"/>
    <mergeCell ref="J388:K388"/>
    <mergeCell ref="J396:K396"/>
    <mergeCell ref="J389:K389"/>
    <mergeCell ref="J390:K390"/>
    <mergeCell ref="J391:K391"/>
    <mergeCell ref="J392:K392"/>
    <mergeCell ref="J393:K393"/>
    <mergeCell ref="J394:K394"/>
    <mergeCell ref="J395:K395"/>
    <mergeCell ref="A388:D388"/>
    <mergeCell ref="A396:D396"/>
    <mergeCell ref="A390:D390"/>
    <mergeCell ref="H389:I389"/>
    <mergeCell ref="H390:I390"/>
    <mergeCell ref="H391:I391"/>
    <mergeCell ref="H392:I392"/>
    <mergeCell ref="H393:I393"/>
    <mergeCell ref="H394:I394"/>
    <mergeCell ref="H395:I395"/>
    <mergeCell ref="A389:D389"/>
    <mergeCell ref="A391:D391"/>
    <mergeCell ref="A392:D392"/>
    <mergeCell ref="A393:D393"/>
    <mergeCell ref="A394:D394"/>
    <mergeCell ref="A395:D395"/>
    <mergeCell ref="E389:G389"/>
    <mergeCell ref="E391:G391"/>
    <mergeCell ref="E392:G392"/>
    <mergeCell ref="E393:G393"/>
    <mergeCell ref="E394:G394"/>
    <mergeCell ref="E395:G395"/>
    <mergeCell ref="E388:G388"/>
    <mergeCell ref="E396:G396"/>
    <mergeCell ref="C410:E410"/>
    <mergeCell ref="C411:E411"/>
    <mergeCell ref="C412:E412"/>
    <mergeCell ref="C413:E413"/>
    <mergeCell ref="C414:E414"/>
    <mergeCell ref="C415:E415"/>
    <mergeCell ref="J397:K397"/>
    <mergeCell ref="A404:L405"/>
    <mergeCell ref="A407:B407"/>
    <mergeCell ref="A408:B408"/>
    <mergeCell ref="A406:E406"/>
    <mergeCell ref="A409:B409"/>
    <mergeCell ref="A410:B410"/>
    <mergeCell ref="A411:B411"/>
    <mergeCell ref="A412:B412"/>
    <mergeCell ref="A413:B413"/>
    <mergeCell ref="A414:B414"/>
    <mergeCell ref="A415:B415"/>
    <mergeCell ref="C407:E407"/>
    <mergeCell ref="C408:E408"/>
    <mergeCell ref="A399:L401"/>
    <mergeCell ref="C409:E409"/>
    <mergeCell ref="A397:I397"/>
    <mergeCell ref="A416:B416"/>
    <mergeCell ref="A417:B417"/>
    <mergeCell ref="A421:B421"/>
    <mergeCell ref="A444:L444"/>
    <mergeCell ref="A445:J445"/>
    <mergeCell ref="A446:J446"/>
    <mergeCell ref="K445:L445"/>
    <mergeCell ref="K446:L446"/>
    <mergeCell ref="A448:L450"/>
    <mergeCell ref="A418:B418"/>
    <mergeCell ref="A419:B419"/>
    <mergeCell ref="A422:L422"/>
    <mergeCell ref="C419:E419"/>
    <mergeCell ref="C416:E416"/>
    <mergeCell ref="C417:E417"/>
    <mergeCell ref="C418:E418"/>
    <mergeCell ref="B463:B464"/>
    <mergeCell ref="C463:C464"/>
    <mergeCell ref="D463:D464"/>
    <mergeCell ref="E463:E464"/>
    <mergeCell ref="F463:F464"/>
    <mergeCell ref="G463:G464"/>
    <mergeCell ref="H463:H464"/>
    <mergeCell ref="I463:I464"/>
    <mergeCell ref="J463:K463"/>
    <mergeCell ref="I569:L569"/>
    <mergeCell ref="I570:L570"/>
    <mergeCell ref="A514:D514"/>
    <mergeCell ref="A515:D515"/>
    <mergeCell ref="A516:D516"/>
    <mergeCell ref="A517:D517"/>
    <mergeCell ref="A518:D518"/>
    <mergeCell ref="A519:D519"/>
    <mergeCell ref="A555:L566"/>
    <mergeCell ref="K519:L519"/>
    <mergeCell ref="I514:J514"/>
    <mergeCell ref="I515:J515"/>
    <mergeCell ref="I516:J516"/>
    <mergeCell ref="I517:J517"/>
    <mergeCell ref="I518:J518"/>
    <mergeCell ref="I519:J519"/>
    <mergeCell ref="A453:L460"/>
    <mergeCell ref="A488:L510"/>
    <mergeCell ref="A521:L527"/>
    <mergeCell ref="A530:L544"/>
    <mergeCell ref="A547:L552"/>
    <mergeCell ref="A439:L442"/>
    <mergeCell ref="A512:D513"/>
    <mergeCell ref="L463:L464"/>
    <mergeCell ref="A480:D480"/>
    <mergeCell ref="E480:L480"/>
    <mergeCell ref="A481:D481"/>
    <mergeCell ref="E481:L481"/>
    <mergeCell ref="A482:D482"/>
    <mergeCell ref="E482:L482"/>
    <mergeCell ref="A483:D483"/>
    <mergeCell ref="E483:L483"/>
    <mergeCell ref="A484:D484"/>
    <mergeCell ref="E484:L484"/>
    <mergeCell ref="A485:D485"/>
    <mergeCell ref="E485:L485"/>
    <mergeCell ref="A486:D486"/>
    <mergeCell ref="E486:L486"/>
    <mergeCell ref="A462:J462"/>
    <mergeCell ref="A463:A464"/>
  </mergeCells>
  <dataValidations count="6">
    <dataValidation type="list" allowBlank="1" showInputMessage="1" showErrorMessage="1" sqref="I74:J74">
      <formula1>"Atualizado,Desatualizado"</formula1>
    </dataValidation>
    <dataValidation type="list" allowBlank="1" showInputMessage="1" showErrorMessage="1" sqref="H80:H83 I75:J75 G76:H76">
      <formula1>"Ativa,Inativa"</formula1>
    </dataValidation>
    <dataValidation type="list" allowBlank="1" showInputMessage="1" showErrorMessage="1" sqref="I79:I89">
      <formula1>"Regular,Pendente"</formula1>
    </dataValidation>
    <dataValidation type="list" allowBlank="1" showInputMessage="1" showErrorMessage="1" sqref="K445:L446">
      <formula1>"Regular, Pendente , Cancelado, Restrição"</formula1>
    </dataValidation>
    <dataValidation type="list" allowBlank="1" showInputMessage="1" showErrorMessage="1" sqref="F306:L307">
      <formula1>"Regular, Pendente, Cancelado"</formula1>
    </dataValidation>
    <dataValidation type="list" allowBlank="1" showInputMessage="1" showErrorMessage="1" sqref="F308:L308">
      <formula1>"Regula, Embargado"</formula1>
    </dataValidation>
  </dataValidations>
  <pageMargins left="0.25" right="0.25" top="0.75" bottom="0.75" header="0.3" footer="0.3"/>
  <pageSetup paperSize="9" scale="44" fitToHeight="0" orientation="portrait" blackAndWhite="1" r:id="rId1"/>
  <headerFooter>
    <oddHeader xml:space="preserve">&amp;RRelatório de Análise
</oddHeader>
    <oddFooter>Página &amp;P de &amp;N</oddFooter>
  </headerFooter>
  <rowBreaks count="8" manualBreakCount="8">
    <brk id="57" max="11" man="1"/>
    <brk id="127" max="11" man="1"/>
    <brk id="195" max="11" man="1"/>
    <brk id="263" max="11" man="1"/>
    <brk id="333" max="11" man="1"/>
    <brk id="402" max="11" man="1"/>
    <brk id="461" max="11" man="1"/>
    <brk id="528" max="1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tabColor theme="0" tint="-0.14999847407452621"/>
    <pageSetUpPr fitToPage="1"/>
  </sheetPr>
  <dimension ref="A1:L132"/>
  <sheetViews>
    <sheetView showGridLines="0" view="pageBreakPreview" zoomScale="115" zoomScaleNormal="100" zoomScaleSheetLayoutView="115" workbookViewId="0">
      <selection sqref="A1:D1"/>
    </sheetView>
  </sheetViews>
  <sheetFormatPr defaultRowHeight="15" x14ac:dyDescent="0.2"/>
  <cols>
    <col min="1" max="1" width="19.5703125" style="1" bestFit="1" customWidth="1"/>
    <col min="2" max="2" width="12.85546875" style="1" customWidth="1"/>
    <col min="3" max="4" width="9.140625" style="1"/>
    <col min="5" max="5" width="12.7109375" style="1" customWidth="1"/>
    <col min="6" max="16384" width="9.140625" style="1"/>
  </cols>
  <sheetData>
    <row r="1" spans="1:12" ht="15.75" x14ac:dyDescent="0.2">
      <c r="A1" s="1036" t="s">
        <v>0</v>
      </c>
      <c r="B1" s="1036"/>
      <c r="C1" s="1036"/>
      <c r="D1" s="1036"/>
      <c r="E1" s="1037" t="s">
        <v>630</v>
      </c>
      <c r="F1" s="1037"/>
      <c r="G1" s="1037"/>
      <c r="H1" s="140"/>
      <c r="I1" s="141"/>
      <c r="J1" s="141"/>
    </row>
    <row r="2" spans="1:12" ht="15.75" hidden="1" x14ac:dyDescent="0.25">
      <c r="A2" s="1036" t="s">
        <v>1</v>
      </c>
      <c r="B2" s="1036"/>
      <c r="C2" s="1036"/>
      <c r="D2" s="1036"/>
      <c r="E2" s="1038" t="s">
        <v>515</v>
      </c>
      <c r="F2" s="1038"/>
      <c r="G2" s="1038"/>
      <c r="H2" s="142"/>
      <c r="I2" s="141"/>
      <c r="J2" s="141"/>
    </row>
    <row r="3" spans="1:12" ht="15.75" customHeight="1" x14ac:dyDescent="0.2">
      <c r="A3" s="1036" t="s">
        <v>2</v>
      </c>
      <c r="B3" s="1036"/>
      <c r="C3" s="1036"/>
      <c r="D3" s="1036"/>
      <c r="E3" s="1040"/>
      <c r="F3" s="1040"/>
      <c r="G3" s="1040"/>
      <c r="H3" s="1040"/>
      <c r="I3" s="1040"/>
      <c r="J3" s="1040"/>
    </row>
    <row r="4" spans="1:12" ht="15.75" x14ac:dyDescent="0.25">
      <c r="A4" s="1036" t="s">
        <v>3</v>
      </c>
      <c r="B4" s="1036"/>
      <c r="C4" s="1036"/>
      <c r="D4" s="1036"/>
      <c r="E4" s="144">
        <f ca="1">TODAY()</f>
        <v>44754</v>
      </c>
      <c r="F4" s="145"/>
      <c r="G4" s="145"/>
      <c r="H4" s="143"/>
      <c r="I4" s="141"/>
      <c r="J4" s="141"/>
    </row>
    <row r="5" spans="1:12" ht="15.75" customHeight="1" x14ac:dyDescent="0.2">
      <c r="A5" s="658" t="s">
        <v>4</v>
      </c>
      <c r="B5" s="658"/>
      <c r="C5" s="658"/>
      <c r="D5" s="658"/>
      <c r="E5" s="1035"/>
      <c r="F5" s="1035"/>
      <c r="G5" s="1035"/>
      <c r="H5" s="1035"/>
      <c r="I5" s="1035"/>
      <c r="J5" s="1035"/>
    </row>
    <row r="6" spans="1:12" ht="15.75" customHeight="1" x14ac:dyDescent="0.2">
      <c r="A6" s="658" t="s">
        <v>5</v>
      </c>
      <c r="B6" s="500"/>
      <c r="C6" s="500"/>
      <c r="D6" s="658"/>
      <c r="E6" s="1033" t="str">
        <f>IFERROR(VLOOKUP(E5,'Lista de Agências'!A2:D143,2,0),"")</f>
        <v/>
      </c>
      <c r="F6" s="1033"/>
      <c r="G6" s="1033"/>
      <c r="H6" s="1033"/>
      <c r="I6" s="1033"/>
      <c r="J6" s="1033"/>
    </row>
    <row r="7" spans="1:12" ht="15.75" x14ac:dyDescent="0.2">
      <c r="A7" s="658" t="s">
        <v>6</v>
      </c>
      <c r="B7" s="658"/>
      <c r="C7" s="658"/>
      <c r="D7" s="658"/>
      <c r="E7" s="1033" t="str">
        <f>IFERROR(VLOOKUP(E5,'Lista de Agências'!A2:D143,4,0),"")</f>
        <v/>
      </c>
      <c r="F7" s="1033"/>
      <c r="G7" s="1033"/>
      <c r="H7" s="1033"/>
      <c r="I7" s="1033"/>
      <c r="J7" s="1033"/>
    </row>
    <row r="8" spans="1:12" ht="15.75" x14ac:dyDescent="0.2">
      <c r="A8" s="658" t="s">
        <v>7</v>
      </c>
      <c r="B8" s="658"/>
      <c r="C8" s="658"/>
      <c r="D8" s="658"/>
      <c r="E8" s="1034" t="str">
        <f>IFERROR(VLOOKUP(E5,'Lista de Agências'!A4:D143,3,0),"")</f>
        <v/>
      </c>
      <c r="F8" s="1034"/>
      <c r="G8" s="1034"/>
      <c r="H8" s="1034"/>
      <c r="I8" s="1034"/>
      <c r="J8" s="1034"/>
    </row>
    <row r="9" spans="1:12" ht="15.75" x14ac:dyDescent="0.2">
      <c r="A9" s="4"/>
      <c r="B9" s="4"/>
      <c r="C9" s="4"/>
      <c r="D9" s="4"/>
      <c r="E9" s="4"/>
      <c r="F9" s="4"/>
      <c r="G9" s="4"/>
      <c r="H9" s="4"/>
      <c r="J9" s="2"/>
    </row>
    <row r="10" spans="1:12" ht="15.75" x14ac:dyDescent="0.2">
      <c r="A10" s="1039" t="s">
        <v>568</v>
      </c>
      <c r="B10" s="1039"/>
      <c r="C10" s="1039"/>
      <c r="D10" s="1039"/>
      <c r="E10" s="1039"/>
      <c r="F10" s="1039"/>
      <c r="G10" s="1039"/>
      <c r="H10" s="1039"/>
      <c r="I10" s="1039"/>
      <c r="J10" s="1039"/>
    </row>
    <row r="11" spans="1:12" ht="15.75" x14ac:dyDescent="0.2">
      <c r="A11" s="1007" t="s">
        <v>8</v>
      </c>
      <c r="B11" s="1008"/>
      <c r="C11" s="1008"/>
      <c r="D11" s="1008"/>
      <c r="E11" s="1008"/>
      <c r="F11" s="1008"/>
      <c r="G11" s="1008"/>
      <c r="H11" s="1008"/>
      <c r="I11" s="1008"/>
      <c r="J11" s="1015"/>
    </row>
    <row r="12" spans="1:12" x14ac:dyDescent="0.2">
      <c r="A12" s="1016" t="s">
        <v>9</v>
      </c>
      <c r="B12" s="1017"/>
      <c r="C12" s="1017"/>
      <c r="D12" s="1018"/>
      <c r="E12" s="1020"/>
      <c r="F12" s="1020"/>
      <c r="G12" s="1020"/>
      <c r="H12" s="1020"/>
      <c r="I12" s="1020"/>
      <c r="J12" s="1021"/>
      <c r="L12" s="660"/>
    </row>
    <row r="13" spans="1:12" x14ac:dyDescent="0.2">
      <c r="A13" s="974" t="s">
        <v>10</v>
      </c>
      <c r="B13" s="996"/>
      <c r="C13" s="996"/>
      <c r="D13" s="997"/>
      <c r="E13" s="1014"/>
      <c r="F13" s="1027"/>
      <c r="G13" s="1027"/>
      <c r="H13" s="1027"/>
      <c r="I13" s="1027"/>
      <c r="J13" s="999"/>
    </row>
    <row r="14" spans="1:12" x14ac:dyDescent="0.2">
      <c r="A14" s="974" t="s">
        <v>40</v>
      </c>
      <c r="B14" s="996"/>
      <c r="C14" s="996"/>
      <c r="D14" s="997"/>
      <c r="E14" s="1032"/>
      <c r="F14" s="998"/>
      <c r="G14" s="998"/>
      <c r="H14" s="998"/>
      <c r="I14" s="998"/>
      <c r="J14" s="999"/>
    </row>
    <row r="15" spans="1:12" x14ac:dyDescent="0.2">
      <c r="A15" s="974" t="s">
        <v>827</v>
      </c>
      <c r="B15" s="996"/>
      <c r="C15" s="996"/>
      <c r="D15" s="997"/>
      <c r="E15" s="1031"/>
      <c r="F15" s="1022"/>
      <c r="G15" s="1022"/>
      <c r="H15" s="1022"/>
      <c r="I15" s="1022"/>
      <c r="J15" s="1023"/>
    </row>
    <row r="16" spans="1:12" x14ac:dyDescent="0.2">
      <c r="A16" s="974" t="s">
        <v>13</v>
      </c>
      <c r="B16" s="996"/>
      <c r="C16" s="996"/>
      <c r="D16" s="997"/>
      <c r="E16" s="1014"/>
      <c r="F16" s="998"/>
      <c r="G16" s="998"/>
      <c r="H16" s="998"/>
      <c r="I16" s="998"/>
      <c r="J16" s="999"/>
    </row>
    <row r="17" spans="1:10" x14ac:dyDescent="0.2">
      <c r="A17" s="974" t="s">
        <v>14</v>
      </c>
      <c r="B17" s="996"/>
      <c r="C17" s="996"/>
      <c r="D17" s="997"/>
      <c r="E17" s="1014"/>
      <c r="F17" s="998"/>
      <c r="G17" s="998"/>
      <c r="H17" s="998"/>
      <c r="I17" s="998"/>
      <c r="J17" s="999"/>
    </row>
    <row r="18" spans="1:10" x14ac:dyDescent="0.2">
      <c r="A18" s="974" t="s">
        <v>15</v>
      </c>
      <c r="B18" s="996"/>
      <c r="C18" s="996"/>
      <c r="D18" s="997"/>
      <c r="E18" s="1014"/>
      <c r="F18" s="998"/>
      <c r="G18" s="998"/>
      <c r="H18" s="998"/>
      <c r="I18" s="998"/>
      <c r="J18" s="999"/>
    </row>
    <row r="19" spans="1:10" x14ac:dyDescent="0.2">
      <c r="A19" s="974" t="s">
        <v>16</v>
      </c>
      <c r="B19" s="996"/>
      <c r="C19" s="996"/>
      <c r="D19" s="997"/>
      <c r="E19" s="1014"/>
      <c r="F19" s="998"/>
      <c r="G19" s="998"/>
      <c r="H19" s="998"/>
      <c r="I19" s="998"/>
      <c r="J19" s="999"/>
    </row>
    <row r="20" spans="1:10" x14ac:dyDescent="0.2">
      <c r="A20" s="974" t="s">
        <v>17</v>
      </c>
      <c r="B20" s="996"/>
      <c r="C20" s="996"/>
      <c r="D20" s="997"/>
      <c r="E20" s="1031"/>
      <c r="F20" s="1022"/>
      <c r="G20" s="1022"/>
      <c r="H20" s="1022"/>
      <c r="I20" s="1022"/>
      <c r="J20" s="1023"/>
    </row>
    <row r="21" spans="1:10" x14ac:dyDescent="0.2">
      <c r="A21" s="974" t="s">
        <v>18</v>
      </c>
      <c r="B21" s="996"/>
      <c r="C21" s="996"/>
      <c r="D21" s="997"/>
      <c r="E21" s="1014"/>
      <c r="F21" s="998"/>
      <c r="G21" s="998"/>
      <c r="H21" s="998"/>
      <c r="I21" s="998"/>
      <c r="J21" s="999"/>
    </row>
    <row r="22" spans="1:10" x14ac:dyDescent="0.2">
      <c r="A22" s="974" t="s">
        <v>19</v>
      </c>
      <c r="B22" s="996"/>
      <c r="C22" s="996"/>
      <c r="D22" s="997"/>
      <c r="E22" s="1014"/>
      <c r="F22" s="998"/>
      <c r="G22" s="998"/>
      <c r="H22" s="998"/>
      <c r="I22" s="998"/>
      <c r="J22" s="999"/>
    </row>
    <row r="23" spans="1:10" x14ac:dyDescent="0.2">
      <c r="A23" s="974" t="s">
        <v>23</v>
      </c>
      <c r="B23" s="996"/>
      <c r="C23" s="996"/>
      <c r="D23" s="997"/>
      <c r="E23" s="1014"/>
      <c r="F23" s="998"/>
      <c r="G23" s="998"/>
      <c r="H23" s="998"/>
      <c r="I23" s="998"/>
      <c r="J23" s="999"/>
    </row>
    <row r="24" spans="1:10" x14ac:dyDescent="0.2">
      <c r="A24" s="974" t="s">
        <v>24</v>
      </c>
      <c r="B24" s="996"/>
      <c r="C24" s="996"/>
      <c r="D24" s="997"/>
      <c r="E24" s="1014"/>
      <c r="F24" s="998"/>
      <c r="G24" s="998"/>
      <c r="H24" s="998"/>
      <c r="I24" s="998"/>
      <c r="J24" s="999"/>
    </row>
    <row r="25" spans="1:10" x14ac:dyDescent="0.2">
      <c r="A25" s="974" t="s">
        <v>25</v>
      </c>
      <c r="B25" s="996"/>
      <c r="C25" s="996"/>
      <c r="D25" s="997"/>
      <c r="E25" s="1031"/>
      <c r="F25" s="1022"/>
      <c r="G25" s="1022"/>
      <c r="H25" s="1022"/>
      <c r="I25" s="1022"/>
      <c r="J25" s="1023"/>
    </row>
    <row r="26" spans="1:10" x14ac:dyDescent="0.2">
      <c r="A26" s="974" t="s">
        <v>26</v>
      </c>
      <c r="B26" s="996"/>
      <c r="C26" s="996"/>
      <c r="D26" s="997"/>
      <c r="E26" s="1028"/>
      <c r="F26" s="1029"/>
      <c r="G26" s="1029"/>
      <c r="H26" s="1029"/>
      <c r="I26" s="1029"/>
      <c r="J26" s="1030"/>
    </row>
    <row r="27" spans="1:10" x14ac:dyDescent="0.2">
      <c r="A27" s="974" t="s">
        <v>27</v>
      </c>
      <c r="B27" s="996"/>
      <c r="C27" s="996"/>
      <c r="D27" s="997"/>
      <c r="E27" s="1014"/>
      <c r="F27" s="1027"/>
      <c r="G27" s="1027"/>
      <c r="H27" s="1027"/>
      <c r="I27" s="1027"/>
      <c r="J27" s="999"/>
    </row>
    <row r="28" spans="1:10" x14ac:dyDescent="0.2">
      <c r="A28" s="974" t="s">
        <v>28</v>
      </c>
      <c r="B28" s="996"/>
      <c r="C28" s="996"/>
      <c r="D28" s="997"/>
      <c r="E28" s="1014"/>
      <c r="F28" s="998"/>
      <c r="G28" s="998"/>
      <c r="H28" s="998"/>
      <c r="I28" s="998"/>
      <c r="J28" s="999"/>
    </row>
    <row r="29" spans="1:10" x14ac:dyDescent="0.2">
      <c r="A29" s="974" t="s">
        <v>29</v>
      </c>
      <c r="B29" s="996"/>
      <c r="C29" s="996"/>
      <c r="D29" s="997"/>
      <c r="E29" s="1014"/>
      <c r="F29" s="998"/>
      <c r="G29" s="998"/>
      <c r="H29" s="998"/>
      <c r="I29" s="998"/>
      <c r="J29" s="999"/>
    </row>
    <row r="30" spans="1:10" x14ac:dyDescent="0.2">
      <c r="A30" s="1000" t="s">
        <v>30</v>
      </c>
      <c r="B30" s="1001"/>
      <c r="C30" s="1001"/>
      <c r="D30" s="1002"/>
      <c r="E30" s="1024"/>
      <c r="F30" s="1025"/>
      <c r="G30" s="1025"/>
      <c r="H30" s="1025"/>
      <c r="I30" s="1025"/>
      <c r="J30" s="1026"/>
    </row>
    <row r="31" spans="1:10" ht="15.75" x14ac:dyDescent="0.2">
      <c r="A31" s="1007" t="s">
        <v>693</v>
      </c>
      <c r="B31" s="1008"/>
      <c r="C31" s="1008"/>
      <c r="D31" s="1008"/>
      <c r="E31" s="1008"/>
      <c r="F31" s="1008"/>
      <c r="G31" s="1008"/>
      <c r="H31" s="1008"/>
      <c r="I31" s="1008"/>
      <c r="J31" s="1015"/>
    </row>
    <row r="32" spans="1:10" x14ac:dyDescent="0.2">
      <c r="A32" s="1016" t="s">
        <v>10</v>
      </c>
      <c r="B32" s="1017"/>
      <c r="C32" s="1017"/>
      <c r="D32" s="1018"/>
      <c r="E32" s="1020"/>
      <c r="F32" s="1020"/>
      <c r="G32" s="1020"/>
      <c r="H32" s="1020"/>
      <c r="I32" s="1020"/>
      <c r="J32" s="1021"/>
    </row>
    <row r="33" spans="1:10" x14ac:dyDescent="0.2">
      <c r="A33" s="974" t="s">
        <v>11</v>
      </c>
      <c r="B33" s="996"/>
      <c r="C33" s="996"/>
      <c r="D33" s="997"/>
      <c r="E33" s="998"/>
      <c r="F33" s="998"/>
      <c r="G33" s="998"/>
      <c r="H33" s="998"/>
      <c r="I33" s="998"/>
      <c r="J33" s="999"/>
    </row>
    <row r="34" spans="1:10" x14ac:dyDescent="0.2">
      <c r="A34" s="974" t="s">
        <v>12</v>
      </c>
      <c r="B34" s="996"/>
      <c r="C34" s="996"/>
      <c r="D34" s="997"/>
      <c r="E34" s="1022"/>
      <c r="F34" s="1022"/>
      <c r="G34" s="1022"/>
      <c r="H34" s="1022"/>
      <c r="I34" s="1022"/>
      <c r="J34" s="1023"/>
    </row>
    <row r="35" spans="1:10" x14ac:dyDescent="0.2">
      <c r="A35" s="974" t="s">
        <v>15</v>
      </c>
      <c r="B35" s="996"/>
      <c r="C35" s="996"/>
      <c r="D35" s="997"/>
      <c r="E35" s="1014"/>
      <c r="F35" s="998"/>
      <c r="G35" s="998"/>
      <c r="H35" s="998"/>
      <c r="I35" s="998"/>
      <c r="J35" s="999"/>
    </row>
    <row r="36" spans="1:10" x14ac:dyDescent="0.2">
      <c r="A36" s="974" t="s">
        <v>16</v>
      </c>
      <c r="B36" s="996"/>
      <c r="C36" s="996"/>
      <c r="D36" s="997"/>
      <c r="E36" s="998"/>
      <c r="F36" s="998"/>
      <c r="G36" s="998"/>
      <c r="H36" s="998"/>
      <c r="I36" s="998"/>
      <c r="J36" s="999"/>
    </row>
    <row r="37" spans="1:10" x14ac:dyDescent="0.2">
      <c r="A37" s="974" t="s">
        <v>17</v>
      </c>
      <c r="B37" s="996"/>
      <c r="C37" s="996"/>
      <c r="D37" s="997"/>
      <c r="E37" s="1022"/>
      <c r="F37" s="1022"/>
      <c r="G37" s="1022"/>
      <c r="H37" s="1022"/>
      <c r="I37" s="1022"/>
      <c r="J37" s="1023"/>
    </row>
    <row r="38" spans="1:10" x14ac:dyDescent="0.2">
      <c r="A38" s="974" t="s">
        <v>18</v>
      </c>
      <c r="B38" s="996"/>
      <c r="C38" s="996"/>
      <c r="D38" s="997"/>
      <c r="E38" s="998"/>
      <c r="F38" s="998"/>
      <c r="G38" s="998"/>
      <c r="H38" s="998"/>
      <c r="I38" s="998"/>
      <c r="J38" s="999"/>
    </row>
    <row r="39" spans="1:10" ht="15" hidden="1" customHeight="1" x14ac:dyDescent="0.2">
      <c r="A39" s="974" t="s">
        <v>20</v>
      </c>
      <c r="B39" s="996"/>
      <c r="C39" s="996"/>
      <c r="D39" s="997"/>
      <c r="E39" s="998"/>
      <c r="F39" s="998"/>
      <c r="G39" s="998"/>
      <c r="H39" s="998"/>
      <c r="I39" s="998"/>
      <c r="J39" s="999"/>
    </row>
    <row r="40" spans="1:10" ht="15" hidden="1" customHeight="1" x14ac:dyDescent="0.2">
      <c r="A40" s="974" t="s">
        <v>21</v>
      </c>
      <c r="B40" s="996"/>
      <c r="C40" s="996"/>
      <c r="D40" s="997"/>
      <c r="E40" s="998"/>
      <c r="F40" s="998"/>
      <c r="G40" s="998"/>
      <c r="H40" s="998"/>
      <c r="I40" s="998"/>
      <c r="J40" s="999"/>
    </row>
    <row r="41" spans="1:10" ht="15" hidden="1" customHeight="1" x14ac:dyDescent="0.2">
      <c r="A41" s="974" t="s">
        <v>22</v>
      </c>
      <c r="B41" s="996"/>
      <c r="C41" s="996"/>
      <c r="D41" s="997"/>
      <c r="E41" s="998"/>
      <c r="F41" s="998"/>
      <c r="G41" s="998"/>
      <c r="H41" s="998"/>
      <c r="I41" s="998"/>
      <c r="J41" s="999"/>
    </row>
    <row r="42" spans="1:10" x14ac:dyDescent="0.2">
      <c r="A42" s="974" t="s">
        <v>23</v>
      </c>
      <c r="B42" s="996"/>
      <c r="C42" s="996"/>
      <c r="D42" s="997"/>
      <c r="E42" s="1014"/>
      <c r="F42" s="998"/>
      <c r="G42" s="998"/>
      <c r="H42" s="998"/>
      <c r="I42" s="998"/>
      <c r="J42" s="999"/>
    </row>
    <row r="43" spans="1:10" x14ac:dyDescent="0.2">
      <c r="A43" s="1000" t="s">
        <v>24</v>
      </c>
      <c r="B43" s="1001"/>
      <c r="C43" s="1001"/>
      <c r="D43" s="1002"/>
      <c r="E43" s="1003"/>
      <c r="F43" s="1003"/>
      <c r="G43" s="1003"/>
      <c r="H43" s="1003"/>
      <c r="I43" s="1003"/>
      <c r="J43" s="1004"/>
    </row>
    <row r="44" spans="1:10" ht="15.75" x14ac:dyDescent="0.2">
      <c r="A44" s="1007" t="s">
        <v>31</v>
      </c>
      <c r="B44" s="1008"/>
      <c r="C44" s="1008"/>
      <c r="D44" s="1008"/>
      <c r="E44" s="1008"/>
      <c r="F44" s="1008"/>
      <c r="G44" s="1008"/>
      <c r="H44" s="1008"/>
      <c r="I44" s="1008"/>
      <c r="J44" s="1015"/>
    </row>
    <row r="45" spans="1:10" x14ac:dyDescent="0.2">
      <c r="A45" s="1016" t="s">
        <v>32</v>
      </c>
      <c r="B45" s="1017"/>
      <c r="C45" s="1017"/>
      <c r="D45" s="1018"/>
      <c r="E45" s="1019"/>
      <c r="F45" s="1020"/>
      <c r="G45" s="1020"/>
      <c r="H45" s="1020"/>
      <c r="I45" s="1020"/>
      <c r="J45" s="1021"/>
    </row>
    <row r="46" spans="1:10" x14ac:dyDescent="0.2">
      <c r="A46" s="974" t="s">
        <v>33</v>
      </c>
      <c r="B46" s="996"/>
      <c r="C46" s="996"/>
      <c r="D46" s="997"/>
      <c r="E46" s="998"/>
      <c r="F46" s="998"/>
      <c r="G46" s="998"/>
      <c r="H46" s="998"/>
      <c r="I46" s="998"/>
      <c r="J46" s="999"/>
    </row>
    <row r="47" spans="1:10" x14ac:dyDescent="0.2">
      <c r="A47" s="974" t="s">
        <v>34</v>
      </c>
      <c r="B47" s="996"/>
      <c r="C47" s="996"/>
      <c r="D47" s="997"/>
      <c r="E47" s="998"/>
      <c r="F47" s="998"/>
      <c r="G47" s="998"/>
      <c r="H47" s="998"/>
      <c r="I47" s="998"/>
      <c r="J47" s="999"/>
    </row>
    <row r="48" spans="1:10" x14ac:dyDescent="0.2">
      <c r="A48" s="974" t="s">
        <v>35</v>
      </c>
      <c r="B48" s="996"/>
      <c r="C48" s="996"/>
      <c r="D48" s="997"/>
      <c r="E48" s="998"/>
      <c r="F48" s="998"/>
      <c r="G48" s="998"/>
      <c r="H48" s="998"/>
      <c r="I48" s="998"/>
      <c r="J48" s="999"/>
    </row>
    <row r="49" spans="1:10" x14ac:dyDescent="0.2">
      <c r="A49" s="974" t="s">
        <v>36</v>
      </c>
      <c r="B49" s="996"/>
      <c r="C49" s="996"/>
      <c r="D49" s="997"/>
      <c r="E49" s="998"/>
      <c r="F49" s="998"/>
      <c r="G49" s="998"/>
      <c r="H49" s="998"/>
      <c r="I49" s="998"/>
      <c r="J49" s="999"/>
    </row>
    <row r="50" spans="1:10" x14ac:dyDescent="0.2">
      <c r="A50" s="974" t="s">
        <v>37</v>
      </c>
      <c r="B50" s="996"/>
      <c r="C50" s="996"/>
      <c r="D50" s="997"/>
      <c r="E50" s="998"/>
      <c r="F50" s="998"/>
      <c r="G50" s="998"/>
      <c r="H50" s="998"/>
      <c r="I50" s="998"/>
      <c r="J50" s="999"/>
    </row>
    <row r="51" spans="1:10" x14ac:dyDescent="0.2">
      <c r="A51" s="974" t="s">
        <v>38</v>
      </c>
      <c r="B51" s="996"/>
      <c r="C51" s="996"/>
      <c r="D51" s="997"/>
      <c r="E51" s="998"/>
      <c r="F51" s="998"/>
      <c r="G51" s="998"/>
      <c r="H51" s="998"/>
      <c r="I51" s="998"/>
      <c r="J51" s="999"/>
    </row>
    <row r="52" spans="1:10" x14ac:dyDescent="0.2">
      <c r="A52" s="1000" t="s">
        <v>7</v>
      </c>
      <c r="B52" s="1001"/>
      <c r="C52" s="1001"/>
      <c r="D52" s="1002"/>
      <c r="E52" s="1003"/>
      <c r="F52" s="1003"/>
      <c r="G52" s="1003"/>
      <c r="H52" s="1003"/>
      <c r="I52" s="1003"/>
      <c r="J52" s="1004"/>
    </row>
    <row r="53" spans="1:10" ht="15.75" x14ac:dyDescent="0.2">
      <c r="A53" s="1007" t="s">
        <v>629</v>
      </c>
      <c r="B53" s="1008"/>
      <c r="C53" s="1008"/>
      <c r="D53" s="1008"/>
      <c r="E53" s="1009"/>
      <c r="F53" s="1009"/>
      <c r="G53" s="1009"/>
      <c r="H53" s="1009"/>
      <c r="I53" s="1009"/>
      <c r="J53" s="1010"/>
    </row>
    <row r="54" spans="1:10" x14ac:dyDescent="0.2">
      <c r="A54" s="1005" t="s">
        <v>39</v>
      </c>
      <c r="B54" s="1006"/>
      <c r="C54" s="1006"/>
      <c r="D54" s="1006"/>
      <c r="E54" s="1011"/>
      <c r="F54" s="1012"/>
      <c r="G54" s="1012"/>
      <c r="H54" s="1012"/>
      <c r="I54" s="1012"/>
      <c r="J54" s="1013"/>
    </row>
    <row r="55" spans="1:10" x14ac:dyDescent="0.2">
      <c r="A55" s="984" t="s">
        <v>40</v>
      </c>
      <c r="B55" s="985"/>
      <c r="C55" s="985"/>
      <c r="D55" s="986"/>
      <c r="E55" s="989"/>
      <c r="F55" s="990"/>
      <c r="G55" s="990"/>
      <c r="H55" s="990"/>
      <c r="I55" s="990"/>
      <c r="J55" s="991"/>
    </row>
    <row r="56" spans="1:10" x14ac:dyDescent="0.2">
      <c r="A56" s="984" t="s">
        <v>41</v>
      </c>
      <c r="B56" s="985"/>
      <c r="C56" s="985"/>
      <c r="D56" s="986"/>
      <c r="E56" s="989"/>
      <c r="F56" s="990"/>
      <c r="G56" s="990"/>
      <c r="H56" s="990"/>
      <c r="I56" s="990"/>
      <c r="J56" s="991"/>
    </row>
    <row r="57" spans="1:10" x14ac:dyDescent="0.2">
      <c r="A57" s="984" t="s">
        <v>30</v>
      </c>
      <c r="B57" s="985"/>
      <c r="C57" s="985"/>
      <c r="D57" s="986"/>
      <c r="E57" s="992"/>
      <c r="F57" s="979"/>
      <c r="G57" s="979"/>
      <c r="H57" s="979"/>
      <c r="I57" s="979"/>
      <c r="J57" s="980"/>
    </row>
    <row r="58" spans="1:10" x14ac:dyDescent="0.2">
      <c r="A58" s="984" t="s">
        <v>29</v>
      </c>
      <c r="B58" s="985"/>
      <c r="C58" s="985"/>
      <c r="D58" s="986"/>
      <c r="E58" s="978"/>
      <c r="F58" s="979"/>
      <c r="G58" s="979"/>
      <c r="H58" s="979"/>
      <c r="I58" s="979"/>
      <c r="J58" s="980"/>
    </row>
    <row r="59" spans="1:10" x14ac:dyDescent="0.2">
      <c r="A59" s="984" t="s">
        <v>7</v>
      </c>
      <c r="B59" s="985"/>
      <c r="C59" s="985"/>
      <c r="D59" s="986"/>
      <c r="E59" s="978"/>
      <c r="F59" s="979"/>
      <c r="G59" s="979"/>
      <c r="H59" s="979"/>
      <c r="I59" s="979"/>
      <c r="J59" s="980"/>
    </row>
    <row r="60" spans="1:10" x14ac:dyDescent="0.2">
      <c r="A60" s="984" t="s">
        <v>42</v>
      </c>
      <c r="B60" s="985"/>
      <c r="C60" s="985"/>
      <c r="D60" s="986"/>
      <c r="E60" s="978"/>
      <c r="F60" s="979"/>
      <c r="G60" s="979"/>
      <c r="H60" s="979"/>
      <c r="I60" s="979"/>
      <c r="J60" s="980"/>
    </row>
    <row r="61" spans="1:10" x14ac:dyDescent="0.2">
      <c r="A61" s="984" t="s">
        <v>43</v>
      </c>
      <c r="B61" s="985"/>
      <c r="C61" s="985"/>
      <c r="D61" s="986"/>
      <c r="E61" s="993"/>
      <c r="F61" s="994"/>
      <c r="G61" s="994"/>
      <c r="H61" s="994"/>
      <c r="I61" s="994"/>
      <c r="J61" s="995"/>
    </row>
    <row r="62" spans="1:10" x14ac:dyDescent="0.2">
      <c r="A62" s="984" t="s">
        <v>36</v>
      </c>
      <c r="B62" s="985"/>
      <c r="C62" s="985"/>
      <c r="D62" s="986"/>
      <c r="E62" s="978"/>
      <c r="F62" s="979"/>
      <c r="G62" s="979"/>
      <c r="H62" s="979"/>
      <c r="I62" s="979"/>
      <c r="J62" s="980"/>
    </row>
    <row r="63" spans="1:10" x14ac:dyDescent="0.2">
      <c r="A63" s="984" t="s">
        <v>35</v>
      </c>
      <c r="B63" s="985"/>
      <c r="C63" s="985"/>
      <c r="D63" s="986"/>
      <c r="E63" s="978"/>
      <c r="F63" s="979"/>
      <c r="G63" s="979"/>
      <c r="H63" s="979"/>
      <c r="I63" s="979"/>
      <c r="J63" s="980"/>
    </row>
    <row r="64" spans="1:10" x14ac:dyDescent="0.2">
      <c r="A64" s="984" t="s">
        <v>38</v>
      </c>
      <c r="B64" s="985"/>
      <c r="C64" s="985"/>
      <c r="D64" s="986"/>
      <c r="E64" s="978"/>
      <c r="F64" s="979"/>
      <c r="G64" s="979"/>
      <c r="H64" s="979"/>
      <c r="I64" s="979"/>
      <c r="J64" s="980"/>
    </row>
    <row r="65" spans="1:10" x14ac:dyDescent="0.2">
      <c r="A65" s="987" t="s">
        <v>44</v>
      </c>
      <c r="B65" s="988"/>
      <c r="C65" s="988"/>
      <c r="D65" s="988"/>
      <c r="E65" s="981"/>
      <c r="F65" s="982"/>
      <c r="G65" s="982"/>
      <c r="H65" s="982"/>
      <c r="I65" s="982"/>
      <c r="J65" s="983"/>
    </row>
    <row r="66" spans="1:10" ht="15.75" x14ac:dyDescent="0.2">
      <c r="A66" s="8"/>
      <c r="B66" s="8"/>
      <c r="C66" s="8"/>
      <c r="D66" s="8"/>
      <c r="E66" s="8"/>
      <c r="F66" s="8"/>
      <c r="G66" s="8"/>
      <c r="H66" s="5"/>
      <c r="J66" s="2"/>
    </row>
    <row r="67" spans="1:10" ht="15.75" x14ac:dyDescent="0.25">
      <c r="A67" s="659" t="s">
        <v>575</v>
      </c>
      <c r="B67" s="659"/>
      <c r="C67" s="659"/>
      <c r="D67" s="659"/>
    </row>
    <row r="68" spans="1:10" ht="15.75" customHeight="1" x14ac:dyDescent="0.2">
      <c r="A68" s="976" t="s">
        <v>450</v>
      </c>
      <c r="B68" s="977"/>
      <c r="C68" s="977"/>
      <c r="D68" s="977"/>
      <c r="E68" s="955" t="s">
        <v>451</v>
      </c>
      <c r="F68" s="957"/>
      <c r="G68" s="956"/>
      <c r="H68" s="957" t="s">
        <v>452</v>
      </c>
      <c r="I68" s="957"/>
      <c r="J68" s="956"/>
    </row>
    <row r="69" spans="1:10" x14ac:dyDescent="0.2">
      <c r="A69" s="974" t="s">
        <v>454</v>
      </c>
      <c r="B69" s="975"/>
      <c r="C69" s="975"/>
      <c r="D69" s="975"/>
      <c r="E69" s="965"/>
      <c r="F69" s="966"/>
      <c r="G69" s="967"/>
      <c r="H69" s="966"/>
      <c r="I69" s="966"/>
      <c r="J69" s="967"/>
    </row>
    <row r="70" spans="1:10" x14ac:dyDescent="0.2">
      <c r="A70" s="974" t="s">
        <v>455</v>
      </c>
      <c r="B70" s="975"/>
      <c r="C70" s="975"/>
      <c r="D70" s="975"/>
      <c r="E70" s="965"/>
      <c r="F70" s="966"/>
      <c r="G70" s="967"/>
      <c r="H70" s="966"/>
      <c r="I70" s="966"/>
      <c r="J70" s="967"/>
    </row>
    <row r="71" spans="1:10" ht="15.75" customHeight="1" x14ac:dyDescent="0.2">
      <c r="A71" s="963" t="s">
        <v>456</v>
      </c>
      <c r="B71" s="964"/>
      <c r="C71" s="964"/>
      <c r="D71" s="964"/>
      <c r="E71" s="971"/>
      <c r="F71" s="972"/>
      <c r="G71" s="973"/>
      <c r="H71" s="972"/>
      <c r="I71" s="972"/>
      <c r="J71" s="973"/>
    </row>
    <row r="72" spans="1:10" ht="15.75" customHeight="1" x14ac:dyDescent="0.2">
      <c r="A72" s="963" t="s">
        <v>457</v>
      </c>
      <c r="B72" s="964"/>
      <c r="C72" s="964"/>
      <c r="D72" s="964"/>
      <c r="E72" s="971"/>
      <c r="F72" s="972"/>
      <c r="G72" s="973"/>
      <c r="H72" s="972"/>
      <c r="I72" s="972"/>
      <c r="J72" s="973"/>
    </row>
    <row r="73" spans="1:10" ht="15.75" customHeight="1" x14ac:dyDescent="0.2">
      <c r="A73" s="963" t="s">
        <v>458</v>
      </c>
      <c r="B73" s="964"/>
      <c r="C73" s="964"/>
      <c r="D73" s="964"/>
      <c r="E73" s="971"/>
      <c r="F73" s="972"/>
      <c r="G73" s="973"/>
      <c r="H73" s="972"/>
      <c r="I73" s="972"/>
      <c r="J73" s="973"/>
    </row>
    <row r="74" spans="1:10" x14ac:dyDescent="0.2">
      <c r="A74" s="963" t="s">
        <v>459</v>
      </c>
      <c r="B74" s="964"/>
      <c r="C74" s="964"/>
      <c r="D74" s="964"/>
      <c r="E74" s="965"/>
      <c r="F74" s="966"/>
      <c r="G74" s="967"/>
      <c r="H74" s="966"/>
      <c r="I74" s="966"/>
      <c r="J74" s="967"/>
    </row>
    <row r="75" spans="1:10" x14ac:dyDescent="0.2">
      <c r="A75" s="963" t="s">
        <v>460</v>
      </c>
      <c r="B75" s="964"/>
      <c r="C75" s="964"/>
      <c r="D75" s="964"/>
      <c r="E75" s="965"/>
      <c r="F75" s="966"/>
      <c r="G75" s="967"/>
      <c r="H75" s="966"/>
      <c r="I75" s="966"/>
      <c r="J75" s="967"/>
    </row>
    <row r="76" spans="1:10" ht="15.75" customHeight="1" x14ac:dyDescent="0.2">
      <c r="A76" s="961" t="s">
        <v>461</v>
      </c>
      <c r="B76" s="962"/>
      <c r="C76" s="962"/>
      <c r="D76" s="962"/>
      <c r="E76" s="968"/>
      <c r="F76" s="969"/>
      <c r="G76" s="970"/>
      <c r="H76" s="969"/>
      <c r="I76" s="969"/>
      <c r="J76" s="970"/>
    </row>
    <row r="78" spans="1:10" x14ac:dyDescent="0.2">
      <c r="A78" s="976" t="s">
        <v>450</v>
      </c>
      <c r="B78" s="977"/>
      <c r="C78" s="977"/>
      <c r="D78" s="977"/>
      <c r="E78" s="955" t="s">
        <v>453</v>
      </c>
      <c r="F78" s="957"/>
      <c r="G78" s="956"/>
      <c r="H78" s="957" t="s">
        <v>859</v>
      </c>
      <c r="I78" s="957"/>
      <c r="J78" s="956"/>
    </row>
    <row r="79" spans="1:10" x14ac:dyDescent="0.2">
      <c r="A79" s="974" t="s">
        <v>454</v>
      </c>
      <c r="B79" s="975"/>
      <c r="C79" s="975"/>
      <c r="D79" s="975"/>
      <c r="E79" s="965"/>
      <c r="F79" s="966"/>
      <c r="G79" s="967"/>
      <c r="H79" s="966"/>
      <c r="I79" s="966"/>
      <c r="J79" s="967"/>
    </row>
    <row r="80" spans="1:10" x14ac:dyDescent="0.2">
      <c r="A80" s="974" t="s">
        <v>455</v>
      </c>
      <c r="B80" s="975"/>
      <c r="C80" s="975"/>
      <c r="D80" s="975"/>
      <c r="E80" s="965"/>
      <c r="F80" s="966"/>
      <c r="G80" s="967"/>
      <c r="H80" s="966"/>
      <c r="I80" s="966"/>
      <c r="J80" s="967"/>
    </row>
    <row r="81" spans="1:10" ht="15.75" customHeight="1" x14ac:dyDescent="0.2">
      <c r="A81" s="963" t="s">
        <v>456</v>
      </c>
      <c r="B81" s="964"/>
      <c r="C81" s="964"/>
      <c r="D81" s="964"/>
      <c r="E81" s="971"/>
      <c r="F81" s="972"/>
      <c r="G81" s="973"/>
      <c r="H81" s="972"/>
      <c r="I81" s="972"/>
      <c r="J81" s="973"/>
    </row>
    <row r="82" spans="1:10" ht="15.75" customHeight="1" x14ac:dyDescent="0.2">
      <c r="A82" s="963" t="s">
        <v>457</v>
      </c>
      <c r="B82" s="964"/>
      <c r="C82" s="964"/>
      <c r="D82" s="964"/>
      <c r="E82" s="971"/>
      <c r="F82" s="972"/>
      <c r="G82" s="973"/>
      <c r="H82" s="972"/>
      <c r="I82" s="972"/>
      <c r="J82" s="973"/>
    </row>
    <row r="83" spans="1:10" ht="15.75" customHeight="1" x14ac:dyDescent="0.2">
      <c r="A83" s="963" t="s">
        <v>458</v>
      </c>
      <c r="B83" s="964"/>
      <c r="C83" s="964"/>
      <c r="D83" s="964"/>
      <c r="E83" s="971"/>
      <c r="F83" s="972"/>
      <c r="G83" s="973"/>
      <c r="H83" s="972"/>
      <c r="I83" s="972"/>
      <c r="J83" s="973"/>
    </row>
    <row r="84" spans="1:10" x14ac:dyDescent="0.2">
      <c r="A84" s="963" t="s">
        <v>459</v>
      </c>
      <c r="B84" s="964"/>
      <c r="C84" s="964"/>
      <c r="D84" s="964"/>
      <c r="E84" s="965"/>
      <c r="F84" s="966"/>
      <c r="G84" s="967"/>
      <c r="H84" s="966"/>
      <c r="I84" s="966"/>
      <c r="J84" s="967"/>
    </row>
    <row r="85" spans="1:10" x14ac:dyDescent="0.2">
      <c r="A85" s="963" t="s">
        <v>460</v>
      </c>
      <c r="B85" s="964"/>
      <c r="C85" s="964"/>
      <c r="D85" s="964"/>
      <c r="E85" s="965"/>
      <c r="F85" s="966"/>
      <c r="G85" s="967"/>
      <c r="H85" s="966"/>
      <c r="I85" s="966"/>
      <c r="J85" s="967"/>
    </row>
    <row r="86" spans="1:10" ht="15.75" customHeight="1" x14ac:dyDescent="0.2">
      <c r="A86" s="961" t="s">
        <v>461</v>
      </c>
      <c r="B86" s="962"/>
      <c r="C86" s="962"/>
      <c r="D86" s="962"/>
      <c r="E86" s="968"/>
      <c r="F86" s="969"/>
      <c r="G86" s="970"/>
      <c r="H86" s="969"/>
      <c r="I86" s="969"/>
      <c r="J86" s="970"/>
    </row>
    <row r="88" spans="1:10" ht="15.75" x14ac:dyDescent="0.25">
      <c r="A88" s="625" t="s">
        <v>858</v>
      </c>
      <c r="B88" s="625"/>
      <c r="C88" s="625"/>
      <c r="D88" s="625"/>
    </row>
    <row r="89" spans="1:10" x14ac:dyDescent="0.2">
      <c r="A89" s="955" t="s">
        <v>369</v>
      </c>
      <c r="B89" s="956"/>
      <c r="C89" s="955" t="s">
        <v>370</v>
      </c>
      <c r="D89" s="957"/>
      <c r="E89" s="957"/>
      <c r="F89" s="956"/>
      <c r="G89" s="955" t="s">
        <v>371</v>
      </c>
      <c r="H89" s="957"/>
      <c r="I89" s="957"/>
      <c r="J89" s="956"/>
    </row>
    <row r="90" spans="1:10" x14ac:dyDescent="0.2">
      <c r="A90" s="958"/>
      <c r="B90" s="959"/>
      <c r="C90" s="958"/>
      <c r="D90" s="960"/>
      <c r="E90" s="960"/>
      <c r="F90" s="959"/>
      <c r="G90" s="958"/>
      <c r="H90" s="960"/>
      <c r="I90" s="960"/>
      <c r="J90" s="959"/>
    </row>
    <row r="91" spans="1:10" x14ac:dyDescent="0.2">
      <c r="A91" s="949"/>
      <c r="B91" s="950"/>
      <c r="C91" s="949"/>
      <c r="D91" s="951"/>
      <c r="E91" s="951"/>
      <c r="F91" s="950"/>
      <c r="G91" s="949"/>
      <c r="H91" s="951"/>
      <c r="I91" s="951"/>
      <c r="J91" s="950"/>
    </row>
    <row r="92" spans="1:10" x14ac:dyDescent="0.2">
      <c r="A92" s="949"/>
      <c r="B92" s="950"/>
      <c r="C92" s="949"/>
      <c r="D92" s="951"/>
      <c r="E92" s="951"/>
      <c r="F92" s="950"/>
      <c r="G92" s="949"/>
      <c r="H92" s="951"/>
      <c r="I92" s="951"/>
      <c r="J92" s="950"/>
    </row>
    <row r="93" spans="1:10" x14ac:dyDescent="0.2">
      <c r="A93" s="949"/>
      <c r="B93" s="950"/>
      <c r="C93" s="949"/>
      <c r="D93" s="951"/>
      <c r="E93" s="951"/>
      <c r="F93" s="950"/>
      <c r="G93" s="949"/>
      <c r="H93" s="951"/>
      <c r="I93" s="951"/>
      <c r="J93" s="950"/>
    </row>
    <row r="94" spans="1:10" x14ac:dyDescent="0.2">
      <c r="A94" s="952">
        <f>SUM(A90:B93)</f>
        <v>0</v>
      </c>
      <c r="B94" s="953"/>
      <c r="C94" s="952">
        <f>SUM(C90:F93)</f>
        <v>0</v>
      </c>
      <c r="D94" s="954"/>
      <c r="E94" s="954"/>
      <c r="F94" s="953"/>
      <c r="G94" s="952">
        <f>SUM(G90:J93)</f>
        <v>0</v>
      </c>
      <c r="H94" s="954"/>
      <c r="I94" s="954"/>
      <c r="J94" s="953"/>
    </row>
    <row r="95" spans="1:10" ht="15.75" x14ac:dyDescent="0.25">
      <c r="A95"/>
      <c r="B95"/>
      <c r="C95"/>
      <c r="D95"/>
      <c r="E95"/>
      <c r="F95"/>
      <c r="G95"/>
      <c r="H95"/>
    </row>
    <row r="96" spans="1:10" x14ac:dyDescent="0.2">
      <c r="A96" s="955" t="s">
        <v>372</v>
      </c>
      <c r="B96" s="956"/>
      <c r="C96" s="955" t="s">
        <v>373</v>
      </c>
      <c r="D96" s="957"/>
      <c r="E96" s="957"/>
      <c r="F96" s="956"/>
      <c r="G96" s="955" t="s">
        <v>374</v>
      </c>
      <c r="H96" s="957"/>
      <c r="I96" s="957"/>
      <c r="J96" s="956"/>
    </row>
    <row r="97" spans="1:10" x14ac:dyDescent="0.2">
      <c r="A97" s="958"/>
      <c r="B97" s="959"/>
      <c r="C97" s="958"/>
      <c r="D97" s="960"/>
      <c r="E97" s="960"/>
      <c r="F97" s="959"/>
      <c r="G97" s="958"/>
      <c r="H97" s="960"/>
      <c r="I97" s="960"/>
      <c r="J97" s="959"/>
    </row>
    <row r="98" spans="1:10" x14ac:dyDescent="0.2">
      <c r="A98" s="949"/>
      <c r="B98" s="950"/>
      <c r="C98" s="949"/>
      <c r="D98" s="951"/>
      <c r="E98" s="951"/>
      <c r="F98" s="950"/>
      <c r="G98" s="949"/>
      <c r="H98" s="951"/>
      <c r="I98" s="951"/>
      <c r="J98" s="950"/>
    </row>
    <row r="99" spans="1:10" x14ac:dyDescent="0.2">
      <c r="A99" s="949"/>
      <c r="B99" s="950"/>
      <c r="C99" s="949"/>
      <c r="D99" s="951"/>
      <c r="E99" s="951"/>
      <c r="F99" s="950"/>
      <c r="G99" s="949"/>
      <c r="H99" s="951"/>
      <c r="I99" s="951"/>
      <c r="J99" s="950"/>
    </row>
    <row r="100" spans="1:10" x14ac:dyDescent="0.2">
      <c r="A100" s="949"/>
      <c r="B100" s="950"/>
      <c r="C100" s="949"/>
      <c r="D100" s="951"/>
      <c r="E100" s="951"/>
      <c r="F100" s="950"/>
      <c r="G100" s="949"/>
      <c r="H100" s="951"/>
      <c r="I100" s="951"/>
      <c r="J100" s="950"/>
    </row>
    <row r="101" spans="1:10" x14ac:dyDescent="0.2">
      <c r="A101" s="952">
        <f>SUM(A97:B100)</f>
        <v>0</v>
      </c>
      <c r="B101" s="953"/>
      <c r="C101" s="952">
        <f>SUM(C97:F100)</f>
        <v>0</v>
      </c>
      <c r="D101" s="954"/>
      <c r="E101" s="954"/>
      <c r="F101" s="953"/>
      <c r="G101" s="952">
        <f>SUM(G97:J100)</f>
        <v>0</v>
      </c>
      <c r="H101" s="954"/>
      <c r="I101" s="954"/>
      <c r="J101" s="953"/>
    </row>
    <row r="102" spans="1:10" ht="15.75" x14ac:dyDescent="0.25">
      <c r="A102"/>
      <c r="B102"/>
      <c r="C102"/>
      <c r="D102"/>
      <c r="E102"/>
      <c r="F102"/>
      <c r="G102"/>
      <c r="H102"/>
    </row>
    <row r="103" spans="1:10" x14ac:dyDescent="0.2">
      <c r="A103" s="955" t="s">
        <v>375</v>
      </c>
      <c r="B103" s="956"/>
      <c r="C103" s="955" t="s">
        <v>376</v>
      </c>
      <c r="D103" s="957"/>
      <c r="E103" s="957"/>
      <c r="F103" s="956"/>
      <c r="G103" s="955" t="s">
        <v>377</v>
      </c>
      <c r="H103" s="957"/>
      <c r="I103" s="957"/>
      <c r="J103" s="956"/>
    </row>
    <row r="104" spans="1:10" x14ac:dyDescent="0.2">
      <c r="A104" s="958"/>
      <c r="B104" s="959"/>
      <c r="C104" s="958"/>
      <c r="D104" s="960"/>
      <c r="E104" s="960"/>
      <c r="F104" s="959"/>
      <c r="G104" s="958"/>
      <c r="H104" s="960"/>
      <c r="I104" s="960"/>
      <c r="J104" s="959"/>
    </row>
    <row r="105" spans="1:10" x14ac:dyDescent="0.2">
      <c r="A105" s="949"/>
      <c r="B105" s="950"/>
      <c r="C105" s="949"/>
      <c r="D105" s="951"/>
      <c r="E105" s="951"/>
      <c r="F105" s="950"/>
      <c r="G105" s="949"/>
      <c r="H105" s="951"/>
      <c r="I105" s="951"/>
      <c r="J105" s="950"/>
    </row>
    <row r="106" spans="1:10" x14ac:dyDescent="0.2">
      <c r="A106" s="949"/>
      <c r="B106" s="950"/>
      <c r="C106" s="949"/>
      <c r="D106" s="951"/>
      <c r="E106" s="951"/>
      <c r="F106" s="950"/>
      <c r="G106" s="949"/>
      <c r="H106" s="951"/>
      <c r="I106" s="951"/>
      <c r="J106" s="950"/>
    </row>
    <row r="107" spans="1:10" x14ac:dyDescent="0.2">
      <c r="A107" s="949"/>
      <c r="B107" s="950"/>
      <c r="C107" s="949"/>
      <c r="D107" s="951"/>
      <c r="E107" s="951"/>
      <c r="F107" s="950"/>
      <c r="G107" s="949"/>
      <c r="H107" s="951"/>
      <c r="I107" s="951"/>
      <c r="J107" s="950"/>
    </row>
    <row r="108" spans="1:10" x14ac:dyDescent="0.2">
      <c r="A108" s="952">
        <f>SUM(A104:B107)</f>
        <v>0</v>
      </c>
      <c r="B108" s="953"/>
      <c r="C108" s="952">
        <f>SUM(C104:F107)</f>
        <v>0</v>
      </c>
      <c r="D108" s="954"/>
      <c r="E108" s="954"/>
      <c r="F108" s="953"/>
      <c r="G108" s="952">
        <f>SUM(G104:J107)</f>
        <v>0</v>
      </c>
      <c r="H108" s="954"/>
      <c r="I108" s="954"/>
      <c r="J108" s="953"/>
    </row>
    <row r="110" spans="1:10" x14ac:dyDescent="0.2">
      <c r="A110" s="955" t="s">
        <v>378</v>
      </c>
      <c r="B110" s="956"/>
      <c r="C110" s="955" t="s">
        <v>379</v>
      </c>
      <c r="D110" s="957"/>
      <c r="E110" s="957"/>
      <c r="F110" s="956"/>
      <c r="G110" s="955" t="s">
        <v>380</v>
      </c>
      <c r="H110" s="957"/>
      <c r="I110" s="957"/>
      <c r="J110" s="956"/>
    </row>
    <row r="111" spans="1:10" x14ac:dyDescent="0.2">
      <c r="A111" s="958"/>
      <c r="B111" s="959"/>
      <c r="C111" s="958"/>
      <c r="D111" s="960"/>
      <c r="E111" s="960"/>
      <c r="F111" s="959"/>
      <c r="G111" s="958"/>
      <c r="H111" s="960"/>
      <c r="I111" s="960"/>
      <c r="J111" s="959"/>
    </row>
    <row r="112" spans="1:10" x14ac:dyDescent="0.2">
      <c r="A112" s="949"/>
      <c r="B112" s="950"/>
      <c r="C112" s="949"/>
      <c r="D112" s="951"/>
      <c r="E112" s="951"/>
      <c r="F112" s="950"/>
      <c r="G112" s="949"/>
      <c r="H112" s="951"/>
      <c r="I112" s="951"/>
      <c r="J112" s="950"/>
    </row>
    <row r="113" spans="1:10" x14ac:dyDescent="0.2">
      <c r="A113" s="949"/>
      <c r="B113" s="950"/>
      <c r="C113" s="949"/>
      <c r="D113" s="951"/>
      <c r="E113" s="951"/>
      <c r="F113" s="950"/>
      <c r="G113" s="949"/>
      <c r="H113" s="951"/>
      <c r="I113" s="951"/>
      <c r="J113" s="950"/>
    </row>
    <row r="114" spans="1:10" x14ac:dyDescent="0.2">
      <c r="A114" s="949"/>
      <c r="B114" s="950"/>
      <c r="C114" s="949"/>
      <c r="D114" s="951"/>
      <c r="E114" s="951"/>
      <c r="F114" s="950"/>
      <c r="G114" s="949"/>
      <c r="H114" s="951"/>
      <c r="I114" s="951"/>
      <c r="J114" s="950"/>
    </row>
    <row r="115" spans="1:10" x14ac:dyDescent="0.2">
      <c r="A115" s="952">
        <f>SUM(A111:B114)</f>
        <v>0</v>
      </c>
      <c r="B115" s="953"/>
      <c r="C115" s="952">
        <f>SUM(C111:F114)</f>
        <v>0</v>
      </c>
      <c r="D115" s="954"/>
      <c r="E115" s="954"/>
      <c r="F115" s="953"/>
      <c r="G115" s="952">
        <f>SUM(G111:J114)</f>
        <v>0</v>
      </c>
      <c r="H115" s="954"/>
      <c r="I115" s="954"/>
      <c r="J115" s="953"/>
    </row>
    <row r="132" spans="1:10" ht="15.75" x14ac:dyDescent="0.2">
      <c r="A132" s="6"/>
      <c r="B132" s="6"/>
      <c r="C132" s="6"/>
      <c r="D132" s="6"/>
      <c r="E132" s="7"/>
      <c r="F132" s="7"/>
      <c r="G132" s="7"/>
      <c r="H132" s="7"/>
      <c r="I132" s="7"/>
      <c r="J132" s="7"/>
    </row>
  </sheetData>
  <sheetProtection algorithmName="SHA-512" hashValue="VjG7pygk7/JIkDhn3Aj+qSYaXMxAw+b6XaxDA6kUiU4mccGpYMaRWl6RcG9KGdEREDo3l33RT+DUe9O3q08FOQ==" saltValue="Va4jGMPiFf+9/EOlPcYTuA==" spinCount="100000" sheet="1" objects="1" scenarios="1"/>
  <customSheetViews>
    <customSheetView guid="{A6D2322D-229F-4D52-A2AA-C6012EABEAE5}" scale="80" showGridLines="0" fitToPage="1" printArea="1" hiddenRows="1">
      <selection sqref="A1:D1"/>
      <pageMargins left="0.511811024" right="0.511811024" top="0.78740157499999996" bottom="0.78740157499999996" header="0.31496062000000002" footer="0.31496062000000002"/>
      <pageSetup paperSize="9" scale="87" fitToHeight="0" orientation="portrait" r:id="rId1"/>
    </customSheetView>
  </customSheetViews>
  <mergeCells count="244">
    <mergeCell ref="E5:J5"/>
    <mergeCell ref="A1:D1"/>
    <mergeCell ref="E1:G1"/>
    <mergeCell ref="A2:D2"/>
    <mergeCell ref="E2:G2"/>
    <mergeCell ref="A3:D3"/>
    <mergeCell ref="A4:D4"/>
    <mergeCell ref="A10:J10"/>
    <mergeCell ref="E3:J3"/>
    <mergeCell ref="A11:J11"/>
    <mergeCell ref="A12:D12"/>
    <mergeCell ref="E12:J12"/>
    <mergeCell ref="A13:D13"/>
    <mergeCell ref="E13:J13"/>
    <mergeCell ref="A14:D14"/>
    <mergeCell ref="E14:J14"/>
    <mergeCell ref="E6:J6"/>
    <mergeCell ref="E7:J7"/>
    <mergeCell ref="E8:J8"/>
    <mergeCell ref="A19:D19"/>
    <mergeCell ref="E19:J19"/>
    <mergeCell ref="A20:D20"/>
    <mergeCell ref="E20:J20"/>
    <mergeCell ref="A21:D21"/>
    <mergeCell ref="E21:J21"/>
    <mergeCell ref="A22:D22"/>
    <mergeCell ref="E22:J22"/>
    <mergeCell ref="A15:D15"/>
    <mergeCell ref="E15:J15"/>
    <mergeCell ref="A16:D16"/>
    <mergeCell ref="E16:J16"/>
    <mergeCell ref="A17:D17"/>
    <mergeCell ref="E17:J17"/>
    <mergeCell ref="A18:D18"/>
    <mergeCell ref="E18:J18"/>
    <mergeCell ref="A26:D26"/>
    <mergeCell ref="E26:J26"/>
    <mergeCell ref="A24:D24"/>
    <mergeCell ref="E24:J24"/>
    <mergeCell ref="A25:D25"/>
    <mergeCell ref="E25:J25"/>
    <mergeCell ref="A23:D23"/>
    <mergeCell ref="E23:J23"/>
    <mergeCell ref="A29:D29"/>
    <mergeCell ref="E29:J29"/>
    <mergeCell ref="A30:D30"/>
    <mergeCell ref="E30:J30"/>
    <mergeCell ref="A31:J31"/>
    <mergeCell ref="A32:D32"/>
    <mergeCell ref="E32:J32"/>
    <mergeCell ref="A27:D27"/>
    <mergeCell ref="E27:J27"/>
    <mergeCell ref="A28:D28"/>
    <mergeCell ref="E28:J28"/>
    <mergeCell ref="A33:D33"/>
    <mergeCell ref="E33:J33"/>
    <mergeCell ref="A34:D34"/>
    <mergeCell ref="E34:J34"/>
    <mergeCell ref="A35:D35"/>
    <mergeCell ref="E35:J35"/>
    <mergeCell ref="A36:D36"/>
    <mergeCell ref="E36:J36"/>
    <mergeCell ref="A37:D37"/>
    <mergeCell ref="E37:J37"/>
    <mergeCell ref="A38:D38"/>
    <mergeCell ref="E38:J38"/>
    <mergeCell ref="A39:D39"/>
    <mergeCell ref="E39:J39"/>
    <mergeCell ref="A40:D40"/>
    <mergeCell ref="E40:J40"/>
    <mergeCell ref="A41:D41"/>
    <mergeCell ref="E41:J41"/>
    <mergeCell ref="A45:D45"/>
    <mergeCell ref="E45:J45"/>
    <mergeCell ref="A46:D46"/>
    <mergeCell ref="E46:J46"/>
    <mergeCell ref="A47:D47"/>
    <mergeCell ref="E47:J47"/>
    <mergeCell ref="A48:D48"/>
    <mergeCell ref="E48:J48"/>
    <mergeCell ref="A42:D42"/>
    <mergeCell ref="E42:J42"/>
    <mergeCell ref="A43:D43"/>
    <mergeCell ref="E43:J43"/>
    <mergeCell ref="A44:J44"/>
    <mergeCell ref="A49:D49"/>
    <mergeCell ref="E49:J49"/>
    <mergeCell ref="A50:D50"/>
    <mergeCell ref="E50:J50"/>
    <mergeCell ref="A51:D51"/>
    <mergeCell ref="E51:J51"/>
    <mergeCell ref="A52:D52"/>
    <mergeCell ref="E52:J52"/>
    <mergeCell ref="A54:D54"/>
    <mergeCell ref="A53:J53"/>
    <mergeCell ref="E54:J54"/>
    <mergeCell ref="E64:J64"/>
    <mergeCell ref="E65:J65"/>
    <mergeCell ref="A64:D64"/>
    <mergeCell ref="A65:D65"/>
    <mergeCell ref="E55:J55"/>
    <mergeCell ref="E56:J56"/>
    <mergeCell ref="E57:J57"/>
    <mergeCell ref="E58:J58"/>
    <mergeCell ref="E59:J59"/>
    <mergeCell ref="E60:J60"/>
    <mergeCell ref="E61:J61"/>
    <mergeCell ref="E62:J62"/>
    <mergeCell ref="E63:J63"/>
    <mergeCell ref="A55:D55"/>
    <mergeCell ref="A56:D56"/>
    <mergeCell ref="A57:D57"/>
    <mergeCell ref="A58:D58"/>
    <mergeCell ref="A59:D59"/>
    <mergeCell ref="A60:D60"/>
    <mergeCell ref="A61:D61"/>
    <mergeCell ref="A62:D62"/>
    <mergeCell ref="A63:D63"/>
    <mergeCell ref="A68:D68"/>
    <mergeCell ref="A71:D71"/>
    <mergeCell ref="A74:D74"/>
    <mergeCell ref="A73:D73"/>
    <mergeCell ref="A72:D72"/>
    <mergeCell ref="A69:D69"/>
    <mergeCell ref="A70:D70"/>
    <mergeCell ref="H68:J68"/>
    <mergeCell ref="E68:G68"/>
    <mergeCell ref="E69:G69"/>
    <mergeCell ref="E70:G70"/>
    <mergeCell ref="E71:G71"/>
    <mergeCell ref="E72:G72"/>
    <mergeCell ref="E73:G73"/>
    <mergeCell ref="E74:G74"/>
    <mergeCell ref="H69:J69"/>
    <mergeCell ref="H70:J70"/>
    <mergeCell ref="H71:J71"/>
    <mergeCell ref="H72:J72"/>
    <mergeCell ref="H73:J73"/>
    <mergeCell ref="H74:J74"/>
    <mergeCell ref="A80:D80"/>
    <mergeCell ref="A79:D79"/>
    <mergeCell ref="A78:D78"/>
    <mergeCell ref="A76:D76"/>
    <mergeCell ref="A75:D75"/>
    <mergeCell ref="E78:G78"/>
    <mergeCell ref="H78:J78"/>
    <mergeCell ref="E79:G79"/>
    <mergeCell ref="H79:J79"/>
    <mergeCell ref="E80:G80"/>
    <mergeCell ref="H80:J80"/>
    <mergeCell ref="E75:G75"/>
    <mergeCell ref="E76:G76"/>
    <mergeCell ref="H75:J75"/>
    <mergeCell ref="H76:J76"/>
    <mergeCell ref="A83:D83"/>
    <mergeCell ref="A82:D82"/>
    <mergeCell ref="A81:D81"/>
    <mergeCell ref="E81:G81"/>
    <mergeCell ref="H81:J81"/>
    <mergeCell ref="E82:G82"/>
    <mergeCell ref="H82:J82"/>
    <mergeCell ref="E83:G83"/>
    <mergeCell ref="H83:J83"/>
    <mergeCell ref="A86:D86"/>
    <mergeCell ref="A85:D85"/>
    <mergeCell ref="A84:D84"/>
    <mergeCell ref="E84:G84"/>
    <mergeCell ref="H84:J84"/>
    <mergeCell ref="E85:G85"/>
    <mergeCell ref="H85:J85"/>
    <mergeCell ref="E86:G86"/>
    <mergeCell ref="H86:J86"/>
    <mergeCell ref="C91:F91"/>
    <mergeCell ref="C90:F90"/>
    <mergeCell ref="G90:J90"/>
    <mergeCell ref="G91:J91"/>
    <mergeCell ref="G92:J92"/>
    <mergeCell ref="G93:J93"/>
    <mergeCell ref="A89:B89"/>
    <mergeCell ref="A90:B90"/>
    <mergeCell ref="A91:B91"/>
    <mergeCell ref="A92:B92"/>
    <mergeCell ref="C89:F89"/>
    <mergeCell ref="G89:J89"/>
    <mergeCell ref="A98:B98"/>
    <mergeCell ref="A99:B99"/>
    <mergeCell ref="A100:B100"/>
    <mergeCell ref="A94:B94"/>
    <mergeCell ref="A96:B96"/>
    <mergeCell ref="A97:B97"/>
    <mergeCell ref="A93:B93"/>
    <mergeCell ref="C93:F93"/>
    <mergeCell ref="C92:F92"/>
    <mergeCell ref="C100:F100"/>
    <mergeCell ref="C94:F94"/>
    <mergeCell ref="G100:J100"/>
    <mergeCell ref="C101:F101"/>
    <mergeCell ref="G101:J101"/>
    <mergeCell ref="C103:F103"/>
    <mergeCell ref="A105:B105"/>
    <mergeCell ref="A106:B106"/>
    <mergeCell ref="A107:B107"/>
    <mergeCell ref="C105:F105"/>
    <mergeCell ref="G105:J105"/>
    <mergeCell ref="C106:F106"/>
    <mergeCell ref="G106:J106"/>
    <mergeCell ref="C107:F107"/>
    <mergeCell ref="G107:J107"/>
    <mergeCell ref="A101:B101"/>
    <mergeCell ref="A103:B103"/>
    <mergeCell ref="A104:B104"/>
    <mergeCell ref="G103:J103"/>
    <mergeCell ref="C104:F104"/>
    <mergeCell ref="G104:J104"/>
    <mergeCell ref="G94:J94"/>
    <mergeCell ref="C96:F96"/>
    <mergeCell ref="G96:J96"/>
    <mergeCell ref="C97:F97"/>
    <mergeCell ref="G97:J97"/>
    <mergeCell ref="C98:F98"/>
    <mergeCell ref="G98:J98"/>
    <mergeCell ref="C99:F99"/>
    <mergeCell ref="G99:J99"/>
    <mergeCell ref="C108:F108"/>
    <mergeCell ref="G108:J108"/>
    <mergeCell ref="A110:B110"/>
    <mergeCell ref="C110:F110"/>
    <mergeCell ref="G110:J110"/>
    <mergeCell ref="A111:B111"/>
    <mergeCell ref="C111:F111"/>
    <mergeCell ref="G111:J111"/>
    <mergeCell ref="A112:B112"/>
    <mergeCell ref="C112:F112"/>
    <mergeCell ref="G112:J112"/>
    <mergeCell ref="A108:B108"/>
    <mergeCell ref="A113:B113"/>
    <mergeCell ref="C113:F113"/>
    <mergeCell ref="G113:J113"/>
    <mergeCell ref="A114:B114"/>
    <mergeCell ref="C114:F114"/>
    <mergeCell ref="G114:J114"/>
    <mergeCell ref="A115:B115"/>
    <mergeCell ref="C115:F115"/>
    <mergeCell ref="G115:J115"/>
  </mergeCells>
  <dataValidations count="9">
    <dataValidation type="list" allowBlank="1" showInputMessage="1" showErrorMessage="1" sqref="E22:J22">
      <formula1>"Solteiro, Casado, União Estável"</formula1>
    </dataValidation>
    <dataValidation type="list" allowBlank="1" showInputMessage="1" showErrorMessage="1" sqref="E27">
      <formula1>"Pequeno, Médio, Grande"</formula1>
    </dataValidation>
    <dataValidation type="list" allowBlank="1" showInputMessage="1" showErrorMessage="1" sqref="E2:G2">
      <formula1>"PRONAMP, PRONAF, BANPARABIO"</formula1>
    </dataValidation>
    <dataValidation type="list" allowBlank="1" showInputMessage="1" showErrorMessage="1" sqref="E18:J18 E35:J35">
      <formula1>"RG, HABILITAÇÃO, CARTEIRA DE TRABALHO"</formula1>
    </dataValidation>
    <dataValidation type="list" allowBlank="1" showInputMessage="1" showErrorMessage="1" sqref="E12:J12">
      <formula1>"PESSOA FÍSICA, PESSOA JURÍDICA"</formula1>
    </dataValidation>
    <dataValidation type="list" allowBlank="1" showInputMessage="1" showErrorMessage="1" sqref="E23:J23 E42:J42">
      <formula1>"ANALFABETO, ENSINO FUNDAMENTAL, ENSINO MÉDIO, ENSINO SUPERIOR"</formula1>
    </dataValidation>
    <dataValidation type="list" allowBlank="1" showInputMessage="1" showErrorMessage="1" sqref="E45:J45">
      <formula1>"RESIDENCIAL, COMERCIAL"</formula1>
    </dataValidation>
    <dataValidation type="list" allowBlank="1" showInputMessage="1" showErrorMessage="1" sqref="E3:J3">
      <formula1>"SELECIONAR,INVESTIMENTO E CUSTEIO, PRONAMP INVESTIMENTO E PRONAMP CUSTEIO,INVESTIMENTO, CUSTEIO, BANPARABIO, PRONAMP INVESTIMENTO, PRONAMP CUSTEIO, PRONAF CUSTEIO"</formula1>
    </dataValidation>
    <dataValidation type="list" allowBlank="1" showInputMessage="1" showErrorMessage="1" sqref="E41:J41">
      <formula1>"MASCULINO,FEMININO"</formula1>
    </dataValidation>
  </dataValidations>
  <printOptions horizontalCentered="1"/>
  <pageMargins left="0.51181102362204722" right="0.51181102362204722" top="0.78740157480314965" bottom="0.78740157480314965" header="0.31496062992125984" footer="0.31496062992125984"/>
  <pageSetup paperSize="9" scale="77" fitToHeight="0" orientation="portrait" blackAndWhite="1" r:id="rId2"/>
  <headerFooter>
    <oddHeader>&amp;A</oddHeader>
  </headerFooter>
  <rowBreaks count="1" manualBreakCount="1">
    <brk id="66" max="10" man="1"/>
  </rowBreak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de Agências'!$A$4:$A$143</xm:f>
          </x14:formula1>
          <xm:sqref>E5:J5 E16:J16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H143"/>
  <sheetViews>
    <sheetView showGridLines="0" topLeftCell="A110" workbookViewId="0">
      <selection activeCell="B34" sqref="B34"/>
    </sheetView>
  </sheetViews>
  <sheetFormatPr defaultRowHeight="15" x14ac:dyDescent="0.25"/>
  <cols>
    <col min="1" max="1" width="45.28515625" bestFit="1" customWidth="1"/>
    <col min="2" max="2" width="79" bestFit="1" customWidth="1"/>
    <col min="3" max="3" width="14.140625" bestFit="1" customWidth="1"/>
    <col min="4" max="4" width="23.28515625" bestFit="1" customWidth="1"/>
  </cols>
  <sheetData>
    <row r="1" spans="1:8" x14ac:dyDescent="0.25">
      <c r="A1" s="1041" t="s">
        <v>54</v>
      </c>
      <c r="B1" s="1042"/>
      <c r="C1" s="1042"/>
      <c r="D1" s="1042"/>
      <c r="G1" s="86" t="s">
        <v>55</v>
      </c>
      <c r="H1" s="86" t="s">
        <v>56</v>
      </c>
    </row>
    <row r="2" spans="1:8" x14ac:dyDescent="0.25">
      <c r="A2" s="86" t="s">
        <v>57</v>
      </c>
      <c r="B2" s="86" t="s">
        <v>58</v>
      </c>
      <c r="C2" s="86" t="s">
        <v>59</v>
      </c>
      <c r="D2" s="86" t="s">
        <v>60</v>
      </c>
      <c r="G2" s="86" t="s">
        <v>61</v>
      </c>
      <c r="H2" s="86">
        <v>0</v>
      </c>
    </row>
    <row r="3" spans="1:8" x14ac:dyDescent="0.25">
      <c r="G3" s="86" t="s">
        <v>63</v>
      </c>
      <c r="H3" s="86">
        <v>5</v>
      </c>
    </row>
    <row r="4" spans="1:8" ht="15.75" x14ac:dyDescent="0.25">
      <c r="A4" s="695" t="s">
        <v>962</v>
      </c>
      <c r="B4" s="695" t="s">
        <v>1062</v>
      </c>
      <c r="C4" s="695" t="s">
        <v>181</v>
      </c>
      <c r="D4" s="695" t="s">
        <v>773</v>
      </c>
      <c r="G4" s="86" t="s">
        <v>67</v>
      </c>
      <c r="H4" s="86">
        <v>10</v>
      </c>
    </row>
    <row r="5" spans="1:8" ht="15.75" x14ac:dyDescent="0.25">
      <c r="A5" s="695" t="s">
        <v>963</v>
      </c>
      <c r="B5" s="695" t="s">
        <v>173</v>
      </c>
      <c r="C5" s="695" t="s">
        <v>174</v>
      </c>
      <c r="D5" s="695" t="s">
        <v>769</v>
      </c>
    </row>
    <row r="6" spans="1:8" ht="15.75" x14ac:dyDescent="0.25">
      <c r="A6" s="695" t="s">
        <v>964</v>
      </c>
      <c r="B6" s="695" t="s">
        <v>147</v>
      </c>
      <c r="C6" s="695" t="s">
        <v>148</v>
      </c>
      <c r="D6" s="695" t="s">
        <v>756</v>
      </c>
    </row>
    <row r="7" spans="1:8" ht="15.75" x14ac:dyDescent="0.25">
      <c r="A7" s="695" t="s">
        <v>965</v>
      </c>
      <c r="B7" s="695" t="s">
        <v>131</v>
      </c>
      <c r="C7" s="695" t="s">
        <v>132</v>
      </c>
      <c r="D7" s="695" t="s">
        <v>747</v>
      </c>
    </row>
    <row r="8" spans="1:8" ht="15.75" x14ac:dyDescent="0.25">
      <c r="A8" s="695" t="s">
        <v>966</v>
      </c>
      <c r="B8" s="695" t="s">
        <v>1063</v>
      </c>
      <c r="C8" s="695" t="s">
        <v>100</v>
      </c>
      <c r="D8" s="695" t="s">
        <v>730</v>
      </c>
    </row>
    <row r="9" spans="1:8" ht="15.75" x14ac:dyDescent="0.25">
      <c r="A9" s="695" t="s">
        <v>967</v>
      </c>
      <c r="B9" s="695" t="s">
        <v>84</v>
      </c>
      <c r="C9" s="695" t="s">
        <v>85</v>
      </c>
      <c r="D9" s="695" t="s">
        <v>824</v>
      </c>
    </row>
    <row r="10" spans="1:8" ht="15.75" x14ac:dyDescent="0.25">
      <c r="A10" s="695" t="s">
        <v>968</v>
      </c>
      <c r="B10" s="695" t="s">
        <v>969</v>
      </c>
      <c r="C10" s="695" t="s">
        <v>970</v>
      </c>
      <c r="D10" s="695" t="s">
        <v>971</v>
      </c>
    </row>
    <row r="11" spans="1:8" ht="15.75" x14ac:dyDescent="0.25">
      <c r="A11" s="695" t="s">
        <v>900</v>
      </c>
      <c r="B11" s="695" t="s">
        <v>269</v>
      </c>
      <c r="C11" s="695" t="s">
        <v>270</v>
      </c>
      <c r="D11" s="695" t="s">
        <v>807</v>
      </c>
    </row>
    <row r="12" spans="1:8" ht="15.75" x14ac:dyDescent="0.25">
      <c r="A12" s="695" t="s">
        <v>901</v>
      </c>
      <c r="B12" s="695" t="s">
        <v>240</v>
      </c>
      <c r="C12" s="695" t="s">
        <v>241</v>
      </c>
      <c r="D12" s="695" t="s">
        <v>797</v>
      </c>
    </row>
    <row r="13" spans="1:8" ht="15.75" x14ac:dyDescent="0.25">
      <c r="A13" s="695" t="s">
        <v>975</v>
      </c>
      <c r="B13" s="695" t="s">
        <v>972</v>
      </c>
      <c r="C13" s="695" t="s">
        <v>974</v>
      </c>
      <c r="D13" s="695" t="s">
        <v>973</v>
      </c>
    </row>
    <row r="14" spans="1:8" ht="15.75" x14ac:dyDescent="0.25">
      <c r="A14" s="695" t="s">
        <v>976</v>
      </c>
      <c r="B14" s="695" t="s">
        <v>978</v>
      </c>
      <c r="C14" s="695" t="s">
        <v>979</v>
      </c>
      <c r="D14" s="695" t="s">
        <v>977</v>
      </c>
    </row>
    <row r="15" spans="1:8" ht="15.75" x14ac:dyDescent="0.25">
      <c r="A15" s="695" t="s">
        <v>902</v>
      </c>
      <c r="B15" s="695" t="s">
        <v>183</v>
      </c>
      <c r="C15" s="695" t="s">
        <v>184</v>
      </c>
      <c r="D15" s="695" t="s">
        <v>775</v>
      </c>
    </row>
    <row r="16" spans="1:8" ht="15.75" x14ac:dyDescent="0.25">
      <c r="A16" s="695" t="s">
        <v>903</v>
      </c>
      <c r="B16" s="695" t="s">
        <v>1064</v>
      </c>
      <c r="C16" s="695" t="s">
        <v>182</v>
      </c>
      <c r="D16" s="695" t="s">
        <v>774</v>
      </c>
    </row>
    <row r="17" spans="1:4" ht="15.75" x14ac:dyDescent="0.25">
      <c r="A17" s="695" t="s">
        <v>980</v>
      </c>
      <c r="B17" s="695" t="s">
        <v>981</v>
      </c>
      <c r="C17" s="695" t="s">
        <v>983</v>
      </c>
      <c r="D17" s="695" t="s">
        <v>982</v>
      </c>
    </row>
    <row r="18" spans="1:4" ht="15.75" x14ac:dyDescent="0.25">
      <c r="A18" s="695" t="s">
        <v>904</v>
      </c>
      <c r="B18" s="695" t="s">
        <v>608</v>
      </c>
      <c r="C18" s="695" t="s">
        <v>607</v>
      </c>
      <c r="D18" s="695" t="s">
        <v>606</v>
      </c>
    </row>
    <row r="19" spans="1:4" ht="15.75" x14ac:dyDescent="0.25">
      <c r="A19" s="695" t="s">
        <v>984</v>
      </c>
      <c r="B19" s="696" t="s">
        <v>985</v>
      </c>
      <c r="C19" s="697" t="s">
        <v>118</v>
      </c>
      <c r="D19" s="690" t="s">
        <v>740</v>
      </c>
    </row>
    <row r="20" spans="1:4" ht="15.75" x14ac:dyDescent="0.25">
      <c r="A20" s="695" t="s">
        <v>905</v>
      </c>
      <c r="B20" s="695" t="s">
        <v>179</v>
      </c>
      <c r="C20" s="695" t="s">
        <v>180</v>
      </c>
      <c r="D20" s="695" t="s">
        <v>772</v>
      </c>
    </row>
    <row r="21" spans="1:4" x14ac:dyDescent="0.25">
      <c r="A21" s="691" t="s">
        <v>986</v>
      </c>
      <c r="B21" s="691" t="s">
        <v>988</v>
      </c>
      <c r="C21" s="694" t="s">
        <v>989</v>
      </c>
      <c r="D21" s="691" t="s">
        <v>987</v>
      </c>
    </row>
    <row r="22" spans="1:4" x14ac:dyDescent="0.25">
      <c r="A22" s="691" t="s">
        <v>990</v>
      </c>
      <c r="B22" s="691" t="s">
        <v>992</v>
      </c>
      <c r="C22" s="694" t="s">
        <v>993</v>
      </c>
      <c r="D22" s="691" t="s">
        <v>991</v>
      </c>
    </row>
    <row r="23" spans="1:4" x14ac:dyDescent="0.25">
      <c r="A23" s="691" t="s">
        <v>994</v>
      </c>
      <c r="B23" s="691" t="s">
        <v>996</v>
      </c>
      <c r="C23" s="694" t="s">
        <v>997</v>
      </c>
      <c r="D23" s="691" t="s">
        <v>995</v>
      </c>
    </row>
    <row r="24" spans="1:4" x14ac:dyDescent="0.25">
      <c r="A24" s="691" t="s">
        <v>998</v>
      </c>
      <c r="B24" s="691" t="s">
        <v>999</v>
      </c>
      <c r="C24" s="694" t="s">
        <v>1000</v>
      </c>
      <c r="D24" s="691" t="s">
        <v>728</v>
      </c>
    </row>
    <row r="25" spans="1:4" ht="15.75" x14ac:dyDescent="0.25">
      <c r="A25" s="695" t="s">
        <v>906</v>
      </c>
      <c r="B25" s="695" t="s">
        <v>177</v>
      </c>
      <c r="C25" s="695" t="s">
        <v>178</v>
      </c>
      <c r="D25" s="695" t="s">
        <v>771</v>
      </c>
    </row>
    <row r="26" spans="1:4" ht="15.75" x14ac:dyDescent="0.25">
      <c r="A26" s="695" t="s">
        <v>907</v>
      </c>
      <c r="B26" s="695" t="s">
        <v>175</v>
      </c>
      <c r="C26" s="695" t="s">
        <v>176</v>
      </c>
      <c r="D26" s="695" t="s">
        <v>770</v>
      </c>
    </row>
    <row r="27" spans="1:4" ht="15.75" x14ac:dyDescent="0.25">
      <c r="A27" s="695" t="s">
        <v>908</v>
      </c>
      <c r="B27" s="695" t="s">
        <v>171</v>
      </c>
      <c r="C27" s="695" t="s">
        <v>172</v>
      </c>
      <c r="D27" s="695" t="s">
        <v>768</v>
      </c>
    </row>
    <row r="28" spans="1:4" ht="15.75" x14ac:dyDescent="0.25">
      <c r="A28" s="695" t="s">
        <v>909</v>
      </c>
      <c r="B28" s="695" t="s">
        <v>169</v>
      </c>
      <c r="C28" s="695" t="s">
        <v>170</v>
      </c>
      <c r="D28" s="695" t="s">
        <v>767</v>
      </c>
    </row>
    <row r="29" spans="1:4" ht="15.75" x14ac:dyDescent="0.25">
      <c r="A29" s="695" t="s">
        <v>910</v>
      </c>
      <c r="B29" s="695" t="s">
        <v>167</v>
      </c>
      <c r="C29" s="695" t="s">
        <v>168</v>
      </c>
      <c r="D29" s="695" t="s">
        <v>766</v>
      </c>
    </row>
    <row r="30" spans="1:4" ht="15.75" x14ac:dyDescent="0.25">
      <c r="A30" s="695" t="s">
        <v>911</v>
      </c>
      <c r="B30" s="695" t="s">
        <v>165</v>
      </c>
      <c r="C30" s="695" t="s">
        <v>166</v>
      </c>
      <c r="D30" s="695" t="s">
        <v>765</v>
      </c>
    </row>
    <row r="31" spans="1:4" ht="15.75" x14ac:dyDescent="0.25">
      <c r="A31" s="695" t="s">
        <v>1104</v>
      </c>
      <c r="B31" s="695" t="s">
        <v>1105</v>
      </c>
      <c r="C31" s="695" t="s">
        <v>1106</v>
      </c>
      <c r="D31" s="695" t="s">
        <v>1107</v>
      </c>
    </row>
    <row r="32" spans="1:4" ht="15.75" x14ac:dyDescent="0.25">
      <c r="A32" s="695" t="s">
        <v>912</v>
      </c>
      <c r="B32" s="695" t="s">
        <v>163</v>
      </c>
      <c r="C32" s="695" t="s">
        <v>164</v>
      </c>
      <c r="D32" s="695" t="s">
        <v>764</v>
      </c>
    </row>
    <row r="33" spans="1:4" ht="15.75" x14ac:dyDescent="0.25">
      <c r="A33" s="695" t="s">
        <v>913</v>
      </c>
      <c r="B33" s="695" t="s">
        <v>161</v>
      </c>
      <c r="C33" s="695" t="s">
        <v>162</v>
      </c>
      <c r="D33" s="695" t="s">
        <v>763</v>
      </c>
    </row>
    <row r="34" spans="1:4" ht="15.75" x14ac:dyDescent="0.25">
      <c r="A34" s="695" t="s">
        <v>914</v>
      </c>
      <c r="B34" s="695" t="s">
        <v>159</v>
      </c>
      <c r="C34" s="695" t="s">
        <v>160</v>
      </c>
      <c r="D34" s="695" t="s">
        <v>762</v>
      </c>
    </row>
    <row r="35" spans="1:4" ht="15.75" x14ac:dyDescent="0.25">
      <c r="A35" s="695" t="s">
        <v>915</v>
      </c>
      <c r="B35" s="695" t="s">
        <v>157</v>
      </c>
      <c r="C35" s="695" t="s">
        <v>158</v>
      </c>
      <c r="D35" s="695" t="s">
        <v>761</v>
      </c>
    </row>
    <row r="36" spans="1:4" ht="15.75" x14ac:dyDescent="0.25">
      <c r="A36" s="695" t="s">
        <v>916</v>
      </c>
      <c r="B36" s="695" t="s">
        <v>614</v>
      </c>
      <c r="C36" s="695" t="s">
        <v>615</v>
      </c>
      <c r="D36" s="695" t="s">
        <v>760</v>
      </c>
    </row>
    <row r="37" spans="1:4" ht="15.75" x14ac:dyDescent="0.25">
      <c r="A37" s="695" t="s">
        <v>917</v>
      </c>
      <c r="B37" s="695" t="s">
        <v>616</v>
      </c>
      <c r="C37" s="695" t="s">
        <v>613</v>
      </c>
      <c r="D37" s="695" t="s">
        <v>759</v>
      </c>
    </row>
    <row r="38" spans="1:4" ht="15.75" x14ac:dyDescent="0.25">
      <c r="A38" s="695" t="s">
        <v>918</v>
      </c>
      <c r="B38" s="695" t="s">
        <v>155</v>
      </c>
      <c r="C38" s="695" t="s">
        <v>156</v>
      </c>
      <c r="D38" s="695" t="s">
        <v>605</v>
      </c>
    </row>
    <row r="39" spans="1:4" ht="15.75" x14ac:dyDescent="0.25">
      <c r="A39" s="695" t="s">
        <v>919</v>
      </c>
      <c r="B39" s="695" t="s">
        <v>153</v>
      </c>
      <c r="C39" s="695" t="s">
        <v>154</v>
      </c>
      <c r="D39" s="695" t="s">
        <v>823</v>
      </c>
    </row>
    <row r="40" spans="1:4" x14ac:dyDescent="0.25">
      <c r="A40" s="691" t="s">
        <v>1001</v>
      </c>
      <c r="B40" s="692" t="s">
        <v>1002</v>
      </c>
      <c r="C40" s="693" t="s">
        <v>1003</v>
      </c>
      <c r="D40" s="691" t="s">
        <v>1004</v>
      </c>
    </row>
    <row r="41" spans="1:4" x14ac:dyDescent="0.25">
      <c r="A41" s="691" t="s">
        <v>1005</v>
      </c>
      <c r="B41" s="691" t="s">
        <v>1006</v>
      </c>
      <c r="C41" s="694" t="s">
        <v>217</v>
      </c>
      <c r="D41" s="691" t="s">
        <v>788</v>
      </c>
    </row>
    <row r="42" spans="1:4" ht="15.75" x14ac:dyDescent="0.25">
      <c r="A42" s="695" t="s">
        <v>920</v>
      </c>
      <c r="B42" s="695" t="s">
        <v>151</v>
      </c>
      <c r="C42" s="695" t="s">
        <v>152</v>
      </c>
      <c r="D42" s="695" t="s">
        <v>758</v>
      </c>
    </row>
    <row r="43" spans="1:4" x14ac:dyDescent="0.25">
      <c r="A43" s="691" t="s">
        <v>1007</v>
      </c>
      <c r="B43" s="691" t="s">
        <v>1008</v>
      </c>
      <c r="C43" s="694" t="s">
        <v>1009</v>
      </c>
      <c r="D43" s="691" t="s">
        <v>1010</v>
      </c>
    </row>
    <row r="44" spans="1:4" ht="15.75" x14ac:dyDescent="0.25">
      <c r="A44" s="695" t="s">
        <v>921</v>
      </c>
      <c r="B44" s="695" t="s">
        <v>149</v>
      </c>
      <c r="C44" s="695" t="s">
        <v>150</v>
      </c>
      <c r="D44" s="695" t="s">
        <v>757</v>
      </c>
    </row>
    <row r="45" spans="1:4" x14ac:dyDescent="0.25">
      <c r="A45" s="691" t="s">
        <v>1011</v>
      </c>
      <c r="B45" s="691" t="s">
        <v>1012</v>
      </c>
      <c r="C45" s="694" t="s">
        <v>1013</v>
      </c>
      <c r="D45" s="691" t="s">
        <v>1014</v>
      </c>
    </row>
    <row r="46" spans="1:4" ht="15.75" x14ac:dyDescent="0.25">
      <c r="A46" s="695" t="s">
        <v>922</v>
      </c>
      <c r="B46" s="695" t="s">
        <v>612</v>
      </c>
      <c r="C46" s="695" t="s">
        <v>611</v>
      </c>
      <c r="D46" s="695" t="s">
        <v>755</v>
      </c>
    </row>
    <row r="47" spans="1:4" ht="15.75" x14ac:dyDescent="0.25">
      <c r="A47" s="695" t="s">
        <v>923</v>
      </c>
      <c r="B47" s="695" t="s">
        <v>145</v>
      </c>
      <c r="C47" s="695" t="s">
        <v>146</v>
      </c>
      <c r="D47" s="695" t="s">
        <v>754</v>
      </c>
    </row>
    <row r="48" spans="1:4" ht="15.75" x14ac:dyDescent="0.25">
      <c r="A48" s="695" t="s">
        <v>924</v>
      </c>
      <c r="B48" s="695" t="s">
        <v>143</v>
      </c>
      <c r="C48" s="695" t="s">
        <v>144</v>
      </c>
      <c r="D48" s="695" t="s">
        <v>753</v>
      </c>
    </row>
    <row r="49" spans="1:4" x14ac:dyDescent="0.25">
      <c r="A49" s="691" t="s">
        <v>1015</v>
      </c>
      <c r="B49" s="691" t="s">
        <v>1016</v>
      </c>
      <c r="C49" s="694" t="s">
        <v>1017</v>
      </c>
      <c r="D49" s="691" t="s">
        <v>1018</v>
      </c>
    </row>
    <row r="50" spans="1:4" x14ac:dyDescent="0.25">
      <c r="A50" s="691" t="s">
        <v>1019</v>
      </c>
      <c r="B50" s="691" t="s">
        <v>1020</v>
      </c>
      <c r="C50" s="694" t="s">
        <v>1021</v>
      </c>
      <c r="D50" s="691" t="s">
        <v>1022</v>
      </c>
    </row>
    <row r="51" spans="1:4" ht="15.75" x14ac:dyDescent="0.25">
      <c r="A51" s="695" t="s">
        <v>925</v>
      </c>
      <c r="B51" s="695" t="s">
        <v>141</v>
      </c>
      <c r="C51" s="695" t="s">
        <v>142</v>
      </c>
      <c r="D51" s="695" t="s">
        <v>752</v>
      </c>
    </row>
    <row r="52" spans="1:4" ht="15.75" x14ac:dyDescent="0.25">
      <c r="A52" s="695" t="s">
        <v>926</v>
      </c>
      <c r="B52" s="695" t="s">
        <v>139</v>
      </c>
      <c r="C52" s="695" t="s">
        <v>140</v>
      </c>
      <c r="D52" s="695" t="s">
        <v>751</v>
      </c>
    </row>
    <row r="53" spans="1:4" ht="15.75" x14ac:dyDescent="0.25">
      <c r="A53" s="695" t="s">
        <v>927</v>
      </c>
      <c r="B53" s="695" t="s">
        <v>137</v>
      </c>
      <c r="C53" s="695" t="s">
        <v>138</v>
      </c>
      <c r="D53" s="695" t="s">
        <v>750</v>
      </c>
    </row>
    <row r="54" spans="1:4" ht="15.75" x14ac:dyDescent="0.25">
      <c r="A54" s="695" t="s">
        <v>928</v>
      </c>
      <c r="B54" s="695" t="s">
        <v>135</v>
      </c>
      <c r="C54" s="695" t="s">
        <v>136</v>
      </c>
      <c r="D54" s="695" t="s">
        <v>749</v>
      </c>
    </row>
    <row r="55" spans="1:4" ht="15.75" x14ac:dyDescent="0.25">
      <c r="A55" s="695" t="s">
        <v>929</v>
      </c>
      <c r="B55" s="695" t="s">
        <v>133</v>
      </c>
      <c r="C55" s="695" t="s">
        <v>134</v>
      </c>
      <c r="D55" s="695" t="s">
        <v>748</v>
      </c>
    </row>
    <row r="56" spans="1:4" ht="15.75" x14ac:dyDescent="0.25">
      <c r="A56" s="695" t="s">
        <v>930</v>
      </c>
      <c r="B56" s="695" t="s">
        <v>129</v>
      </c>
      <c r="C56" s="695" t="s">
        <v>130</v>
      </c>
      <c r="D56" s="695" t="s">
        <v>746</v>
      </c>
    </row>
    <row r="57" spans="1:4" ht="15.75" x14ac:dyDescent="0.25">
      <c r="A57" s="695" t="s">
        <v>931</v>
      </c>
      <c r="B57" s="695" t="s">
        <v>127</v>
      </c>
      <c r="C57" s="695" t="s">
        <v>128</v>
      </c>
      <c r="D57" s="695" t="s">
        <v>745</v>
      </c>
    </row>
    <row r="58" spans="1:4" ht="15.75" x14ac:dyDescent="0.25">
      <c r="A58" s="695" t="s">
        <v>932</v>
      </c>
      <c r="B58" s="695" t="s">
        <v>125</v>
      </c>
      <c r="C58" s="695" t="s">
        <v>126</v>
      </c>
      <c r="D58" s="695" t="s">
        <v>744</v>
      </c>
    </row>
    <row r="59" spans="1:4" ht="15.75" x14ac:dyDescent="0.25">
      <c r="A59" s="695" t="s">
        <v>933</v>
      </c>
      <c r="B59" s="695" t="s">
        <v>123</v>
      </c>
      <c r="C59" s="695" t="s">
        <v>124</v>
      </c>
      <c r="D59" s="695" t="s">
        <v>743</v>
      </c>
    </row>
    <row r="60" spans="1:4" x14ac:dyDescent="0.25">
      <c r="A60" s="691" t="s">
        <v>1023</v>
      </c>
      <c r="B60" s="698" t="s">
        <v>1024</v>
      </c>
      <c r="C60" s="699" t="s">
        <v>825</v>
      </c>
      <c r="D60" s="691" t="s">
        <v>777</v>
      </c>
    </row>
    <row r="61" spans="1:4" ht="15.75" x14ac:dyDescent="0.25">
      <c r="A61" s="695" t="s">
        <v>934</v>
      </c>
      <c r="B61" s="695" t="s">
        <v>121</v>
      </c>
      <c r="C61" s="695" t="s">
        <v>122</v>
      </c>
      <c r="D61" s="695" t="s">
        <v>742</v>
      </c>
    </row>
    <row r="62" spans="1:4" ht="15.75" x14ac:dyDescent="0.25">
      <c r="A62" s="695" t="s">
        <v>935</v>
      </c>
      <c r="B62" s="695" t="s">
        <v>119</v>
      </c>
      <c r="C62" s="695" t="s">
        <v>120</v>
      </c>
      <c r="D62" s="695" t="s">
        <v>741</v>
      </c>
    </row>
    <row r="63" spans="1:4" ht="15.75" x14ac:dyDescent="0.25">
      <c r="A63" s="695" t="s">
        <v>936</v>
      </c>
      <c r="B63" s="695" t="s">
        <v>117</v>
      </c>
      <c r="C63" s="695" t="s">
        <v>118</v>
      </c>
      <c r="D63" s="695" t="s">
        <v>740</v>
      </c>
    </row>
    <row r="64" spans="1:4" ht="15.75" x14ac:dyDescent="0.25">
      <c r="A64" s="695" t="s">
        <v>937</v>
      </c>
      <c r="B64" s="695" t="s">
        <v>115</v>
      </c>
      <c r="C64" s="695" t="s">
        <v>116</v>
      </c>
      <c r="D64" s="695" t="s">
        <v>739</v>
      </c>
    </row>
    <row r="65" spans="1:4" ht="15.75" x14ac:dyDescent="0.25">
      <c r="A65" s="695" t="s">
        <v>938</v>
      </c>
      <c r="B65" s="695" t="s">
        <v>113</v>
      </c>
      <c r="C65" s="695" t="s">
        <v>114</v>
      </c>
      <c r="D65" s="695" t="s">
        <v>738</v>
      </c>
    </row>
    <row r="66" spans="1:4" x14ac:dyDescent="0.25">
      <c r="A66" s="691" t="s">
        <v>1025</v>
      </c>
      <c r="B66" s="691" t="s">
        <v>1026</v>
      </c>
      <c r="C66" s="694" t="s">
        <v>1027</v>
      </c>
      <c r="D66" s="691" t="s">
        <v>1028</v>
      </c>
    </row>
    <row r="67" spans="1:4" ht="15.75" x14ac:dyDescent="0.25">
      <c r="A67" s="695" t="s">
        <v>939</v>
      </c>
      <c r="B67" s="695" t="s">
        <v>609</v>
      </c>
      <c r="C67" s="695" t="s">
        <v>610</v>
      </c>
      <c r="D67" s="695" t="s">
        <v>737</v>
      </c>
    </row>
    <row r="68" spans="1:4" ht="15.75" x14ac:dyDescent="0.25">
      <c r="A68" s="695" t="s">
        <v>940</v>
      </c>
      <c r="B68" s="695" t="s">
        <v>111</v>
      </c>
      <c r="C68" s="695" t="s">
        <v>112</v>
      </c>
      <c r="D68" s="695" t="s">
        <v>736</v>
      </c>
    </row>
    <row r="69" spans="1:4" ht="15.75" x14ac:dyDescent="0.25">
      <c r="A69" s="695" t="s">
        <v>941</v>
      </c>
      <c r="B69" s="695" t="s">
        <v>109</v>
      </c>
      <c r="C69" s="695" t="s">
        <v>110</v>
      </c>
      <c r="D69" s="695" t="s">
        <v>735</v>
      </c>
    </row>
    <row r="70" spans="1:4" ht="15.75" x14ac:dyDescent="0.25">
      <c r="A70" s="695" t="s">
        <v>942</v>
      </c>
      <c r="B70" s="695" t="s">
        <v>107</v>
      </c>
      <c r="C70" s="695" t="s">
        <v>108</v>
      </c>
      <c r="D70" s="695" t="s">
        <v>734</v>
      </c>
    </row>
    <row r="71" spans="1:4" x14ac:dyDescent="0.25">
      <c r="A71" s="691" t="s">
        <v>1029</v>
      </c>
      <c r="B71" s="691" t="s">
        <v>1030</v>
      </c>
      <c r="C71" s="694" t="s">
        <v>1031</v>
      </c>
      <c r="D71" s="691" t="s">
        <v>1032</v>
      </c>
    </row>
    <row r="72" spans="1:4" ht="15.75" x14ac:dyDescent="0.25">
      <c r="A72" s="695" t="s">
        <v>943</v>
      </c>
      <c r="B72" s="695" t="s">
        <v>105</v>
      </c>
      <c r="C72" s="695" t="s">
        <v>106</v>
      </c>
      <c r="D72" s="695" t="s">
        <v>733</v>
      </c>
    </row>
    <row r="73" spans="1:4" ht="15.75" x14ac:dyDescent="0.25">
      <c r="A73" s="695" t="s">
        <v>944</v>
      </c>
      <c r="B73" s="695" t="s">
        <v>103</v>
      </c>
      <c r="C73" s="695" t="s">
        <v>104</v>
      </c>
      <c r="D73" s="695" t="s">
        <v>732</v>
      </c>
    </row>
    <row r="74" spans="1:4" ht="15.75" x14ac:dyDescent="0.25">
      <c r="A74" s="695" t="s">
        <v>945</v>
      </c>
      <c r="B74" s="695" t="s">
        <v>101</v>
      </c>
      <c r="C74" s="695" t="s">
        <v>102</v>
      </c>
      <c r="D74" s="695" t="s">
        <v>731</v>
      </c>
    </row>
    <row r="75" spans="1:4" ht="15.75" x14ac:dyDescent="0.25">
      <c r="A75" s="695" t="s">
        <v>946</v>
      </c>
      <c r="B75" s="695" t="s">
        <v>98</v>
      </c>
      <c r="C75" s="695" t="s">
        <v>99</v>
      </c>
      <c r="D75" s="695" t="s">
        <v>729</v>
      </c>
    </row>
    <row r="76" spans="1:4" x14ac:dyDescent="0.25">
      <c r="A76" s="691" t="s">
        <v>1033</v>
      </c>
      <c r="B76" s="692" t="s">
        <v>1034</v>
      </c>
      <c r="C76" s="693" t="s">
        <v>1035</v>
      </c>
      <c r="D76" s="691" t="s">
        <v>1036</v>
      </c>
    </row>
    <row r="77" spans="1:4" ht="15.75" x14ac:dyDescent="0.25">
      <c r="A77" s="695" t="s">
        <v>947</v>
      </c>
      <c r="B77" s="695" t="s">
        <v>96</v>
      </c>
      <c r="C77" s="695" t="s">
        <v>97</v>
      </c>
      <c r="D77" s="695" t="s">
        <v>728</v>
      </c>
    </row>
    <row r="78" spans="1:4" ht="15.75" x14ac:dyDescent="0.25">
      <c r="A78" s="695" t="s">
        <v>948</v>
      </c>
      <c r="B78" s="695" t="s">
        <v>94</v>
      </c>
      <c r="C78" s="695" t="s">
        <v>95</v>
      </c>
      <c r="D78" s="695" t="s">
        <v>727</v>
      </c>
    </row>
    <row r="79" spans="1:4" ht="15.75" x14ac:dyDescent="0.25">
      <c r="A79" s="695" t="s">
        <v>949</v>
      </c>
      <c r="B79" s="695" t="s">
        <v>92</v>
      </c>
      <c r="C79" s="695" t="s">
        <v>93</v>
      </c>
      <c r="D79" s="695" t="s">
        <v>726</v>
      </c>
    </row>
    <row r="80" spans="1:4" ht="15.75" x14ac:dyDescent="0.25">
      <c r="A80" s="695" t="s">
        <v>950</v>
      </c>
      <c r="B80" s="695" t="s">
        <v>90</v>
      </c>
      <c r="C80" s="695" t="s">
        <v>91</v>
      </c>
      <c r="D80" s="695" t="s">
        <v>725</v>
      </c>
    </row>
    <row r="81" spans="1:4" x14ac:dyDescent="0.25">
      <c r="A81" s="691" t="s">
        <v>1037</v>
      </c>
      <c r="B81" s="691" t="s">
        <v>1038</v>
      </c>
      <c r="C81" s="694" t="s">
        <v>1039</v>
      </c>
      <c r="D81" s="691" t="s">
        <v>1040</v>
      </c>
    </row>
    <row r="82" spans="1:4" ht="15.75" x14ac:dyDescent="0.25">
      <c r="A82" s="695" t="s">
        <v>951</v>
      </c>
      <c r="B82" s="695" t="s">
        <v>88</v>
      </c>
      <c r="C82" s="695" t="s">
        <v>89</v>
      </c>
      <c r="D82" s="695" t="s">
        <v>724</v>
      </c>
    </row>
    <row r="83" spans="1:4" ht="15.75" x14ac:dyDescent="0.25">
      <c r="A83" s="695" t="s">
        <v>952</v>
      </c>
      <c r="B83" s="695" t="s">
        <v>86</v>
      </c>
      <c r="C83" s="695" t="s">
        <v>87</v>
      </c>
      <c r="D83" s="695" t="s">
        <v>723</v>
      </c>
    </row>
    <row r="84" spans="1:4" ht="15.75" x14ac:dyDescent="0.25">
      <c r="A84" s="695" t="s">
        <v>953</v>
      </c>
      <c r="B84" s="695" t="s">
        <v>68</v>
      </c>
      <c r="C84" s="695" t="s">
        <v>69</v>
      </c>
      <c r="D84" s="695" t="s">
        <v>722</v>
      </c>
    </row>
    <row r="85" spans="1:4" ht="15.75" x14ac:dyDescent="0.25">
      <c r="A85" s="695" t="s">
        <v>954</v>
      </c>
      <c r="B85" s="695" t="s">
        <v>82</v>
      </c>
      <c r="C85" s="695" t="s">
        <v>83</v>
      </c>
      <c r="D85" s="695" t="s">
        <v>721</v>
      </c>
    </row>
    <row r="86" spans="1:4" ht="15.75" x14ac:dyDescent="0.25">
      <c r="A86" s="695" t="s">
        <v>955</v>
      </c>
      <c r="B86" s="695" t="s">
        <v>623</v>
      </c>
      <c r="C86" s="695" t="s">
        <v>624</v>
      </c>
      <c r="D86" s="695" t="s">
        <v>720</v>
      </c>
    </row>
    <row r="87" spans="1:4" ht="15.75" x14ac:dyDescent="0.25">
      <c r="A87" s="695" t="s">
        <v>956</v>
      </c>
      <c r="B87" s="695" t="s">
        <v>80</v>
      </c>
      <c r="C87" s="695" t="s">
        <v>81</v>
      </c>
      <c r="D87" s="695" t="s">
        <v>719</v>
      </c>
    </row>
    <row r="88" spans="1:4" x14ac:dyDescent="0.25">
      <c r="A88" s="691" t="s">
        <v>1041</v>
      </c>
      <c r="B88" s="691" t="s">
        <v>1042</v>
      </c>
      <c r="C88" s="694" t="s">
        <v>1043</v>
      </c>
      <c r="D88" s="691" t="s">
        <v>1044</v>
      </c>
    </row>
    <row r="89" spans="1:4" ht="15.75" x14ac:dyDescent="0.25">
      <c r="A89" s="695" t="s">
        <v>957</v>
      </c>
      <c r="B89" s="695" t="s">
        <v>78</v>
      </c>
      <c r="C89" s="695" t="s">
        <v>79</v>
      </c>
      <c r="D89" s="695" t="s">
        <v>718</v>
      </c>
    </row>
    <row r="90" spans="1:4" ht="15.75" x14ac:dyDescent="0.25">
      <c r="A90" s="695" t="s">
        <v>958</v>
      </c>
      <c r="B90" s="695" t="s">
        <v>76</v>
      </c>
      <c r="C90" s="695" t="s">
        <v>77</v>
      </c>
      <c r="D90" s="695" t="s">
        <v>717</v>
      </c>
    </row>
    <row r="91" spans="1:4" ht="15.75" x14ac:dyDescent="0.25">
      <c r="A91" s="695" t="s">
        <v>959</v>
      </c>
      <c r="B91" s="695" t="s">
        <v>74</v>
      </c>
      <c r="C91" s="695" t="s">
        <v>75</v>
      </c>
      <c r="D91" s="695" t="s">
        <v>716</v>
      </c>
    </row>
    <row r="92" spans="1:4" ht="15.75" x14ac:dyDescent="0.25">
      <c r="A92" s="695" t="s">
        <v>960</v>
      </c>
      <c r="B92" s="695" t="s">
        <v>72</v>
      </c>
      <c r="C92" s="695" t="s">
        <v>73</v>
      </c>
      <c r="D92" s="695" t="s">
        <v>715</v>
      </c>
    </row>
    <row r="93" spans="1:4" ht="15.75" x14ac:dyDescent="0.25">
      <c r="A93" s="695" t="s">
        <v>961</v>
      </c>
      <c r="B93" s="695" t="s">
        <v>70</v>
      </c>
      <c r="C93" s="695" t="s">
        <v>71</v>
      </c>
      <c r="D93" s="695" t="s">
        <v>714</v>
      </c>
    </row>
    <row r="94" spans="1:4" ht="15.75" x14ac:dyDescent="0.25">
      <c r="A94" s="695" t="s">
        <v>64</v>
      </c>
      <c r="B94" s="695" t="s">
        <v>65</v>
      </c>
      <c r="C94" s="695" t="s">
        <v>66</v>
      </c>
      <c r="D94" s="695" t="s">
        <v>822</v>
      </c>
    </row>
    <row r="95" spans="1:4" ht="15.75" x14ac:dyDescent="0.25">
      <c r="A95" s="695" t="s">
        <v>306</v>
      </c>
      <c r="B95" s="695" t="s">
        <v>307</v>
      </c>
      <c r="C95" s="695" t="s">
        <v>308</v>
      </c>
      <c r="D95" s="695" t="s">
        <v>821</v>
      </c>
    </row>
    <row r="96" spans="1:4" ht="15.75" x14ac:dyDescent="0.25">
      <c r="A96" s="695" t="s">
        <v>303</v>
      </c>
      <c r="B96" s="695" t="s">
        <v>304</v>
      </c>
      <c r="C96" s="695" t="s">
        <v>305</v>
      </c>
      <c r="D96" s="695" t="s">
        <v>820</v>
      </c>
    </row>
    <row r="97" spans="1:4" ht="15.75" x14ac:dyDescent="0.25">
      <c r="A97" s="695" t="s">
        <v>300</v>
      </c>
      <c r="B97" s="695" t="s">
        <v>301</v>
      </c>
      <c r="C97" s="695" t="s">
        <v>302</v>
      </c>
      <c r="D97" s="695" t="s">
        <v>819</v>
      </c>
    </row>
    <row r="98" spans="1:4" ht="15.75" x14ac:dyDescent="0.25">
      <c r="A98" s="695" t="s">
        <v>297</v>
      </c>
      <c r="B98" s="695" t="s">
        <v>298</v>
      </c>
      <c r="C98" s="695" t="s">
        <v>299</v>
      </c>
      <c r="D98" s="695" t="s">
        <v>818</v>
      </c>
    </row>
    <row r="99" spans="1:4" ht="15.75" x14ac:dyDescent="0.25">
      <c r="A99" s="695" t="s">
        <v>294</v>
      </c>
      <c r="B99" s="695" t="s">
        <v>295</v>
      </c>
      <c r="C99" s="695" t="s">
        <v>296</v>
      </c>
      <c r="D99" s="695" t="s">
        <v>817</v>
      </c>
    </row>
    <row r="100" spans="1:4" ht="15.75" x14ac:dyDescent="0.25">
      <c r="A100" s="695" t="s">
        <v>291</v>
      </c>
      <c r="B100" s="695" t="s">
        <v>292</v>
      </c>
      <c r="C100" s="695" t="s">
        <v>293</v>
      </c>
      <c r="D100" s="695" t="s">
        <v>816</v>
      </c>
    </row>
    <row r="101" spans="1:4" ht="15.75" x14ac:dyDescent="0.25">
      <c r="A101" s="695" t="s">
        <v>288</v>
      </c>
      <c r="B101" s="695" t="s">
        <v>289</v>
      </c>
      <c r="C101" s="695" t="s">
        <v>290</v>
      </c>
      <c r="D101" s="695" t="s">
        <v>815</v>
      </c>
    </row>
    <row r="102" spans="1:4" ht="15.75" x14ac:dyDescent="0.25">
      <c r="A102" s="695" t="s">
        <v>285</v>
      </c>
      <c r="B102" s="695" t="s">
        <v>286</v>
      </c>
      <c r="C102" s="695" t="s">
        <v>287</v>
      </c>
      <c r="D102" s="695" t="s">
        <v>814</v>
      </c>
    </row>
    <row r="103" spans="1:4" x14ac:dyDescent="0.25">
      <c r="A103" s="691" t="s">
        <v>1045</v>
      </c>
      <c r="B103" s="698" t="s">
        <v>1046</v>
      </c>
      <c r="C103" s="699" t="s">
        <v>1047</v>
      </c>
      <c r="D103" s="700" t="s">
        <v>1048</v>
      </c>
    </row>
    <row r="104" spans="1:4" ht="15.75" x14ac:dyDescent="0.25">
      <c r="A104" s="695" t="s">
        <v>282</v>
      </c>
      <c r="B104" s="695" t="s">
        <v>283</v>
      </c>
      <c r="C104" s="695" t="s">
        <v>284</v>
      </c>
      <c r="D104" s="695" t="s">
        <v>813</v>
      </c>
    </row>
    <row r="105" spans="1:4" ht="15.75" x14ac:dyDescent="0.25">
      <c r="A105" s="695" t="s">
        <v>279</v>
      </c>
      <c r="B105" s="695" t="s">
        <v>280</v>
      </c>
      <c r="C105" s="695" t="s">
        <v>281</v>
      </c>
      <c r="D105" s="695" t="s">
        <v>812</v>
      </c>
    </row>
    <row r="106" spans="1:4" ht="15.75" x14ac:dyDescent="0.25">
      <c r="A106" s="695" t="s">
        <v>276</v>
      </c>
      <c r="B106" s="695" t="s">
        <v>277</v>
      </c>
      <c r="C106" s="695" t="s">
        <v>278</v>
      </c>
      <c r="D106" s="695" t="s">
        <v>811</v>
      </c>
    </row>
    <row r="107" spans="1:4" ht="15.75" x14ac:dyDescent="0.25">
      <c r="A107" s="695" t="s">
        <v>275</v>
      </c>
      <c r="B107" s="695" t="s">
        <v>617</v>
      </c>
      <c r="C107" s="695" t="s">
        <v>618</v>
      </c>
      <c r="D107" s="695" t="s">
        <v>810</v>
      </c>
    </row>
    <row r="108" spans="1:4" ht="15.75" x14ac:dyDescent="0.25">
      <c r="A108" s="695" t="s">
        <v>272</v>
      </c>
      <c r="B108" s="695" t="s">
        <v>273</v>
      </c>
      <c r="C108" s="695" t="s">
        <v>274</v>
      </c>
      <c r="D108" s="695" t="s">
        <v>809</v>
      </c>
    </row>
    <row r="109" spans="1:4" ht="15.75" x14ac:dyDescent="0.25">
      <c r="A109" s="695" t="s">
        <v>271</v>
      </c>
      <c r="B109" s="695" t="s">
        <v>619</v>
      </c>
      <c r="C109" s="695" t="s">
        <v>620</v>
      </c>
      <c r="D109" s="695" t="s">
        <v>808</v>
      </c>
    </row>
    <row r="110" spans="1:4" x14ac:dyDescent="0.25">
      <c r="A110" s="691" t="s">
        <v>1049</v>
      </c>
      <c r="B110" s="691" t="s">
        <v>1050</v>
      </c>
      <c r="C110" s="694" t="s">
        <v>1051</v>
      </c>
      <c r="D110" s="691" t="s">
        <v>1052</v>
      </c>
    </row>
    <row r="111" spans="1:4" ht="15.75" x14ac:dyDescent="0.25">
      <c r="A111" s="695" t="s">
        <v>266</v>
      </c>
      <c r="B111" s="695" t="s">
        <v>267</v>
      </c>
      <c r="C111" s="695" t="s">
        <v>268</v>
      </c>
      <c r="D111" s="695" t="s">
        <v>806</v>
      </c>
    </row>
    <row r="112" spans="1:4" ht="15.75" x14ac:dyDescent="0.25">
      <c r="A112" s="695" t="s">
        <v>625</v>
      </c>
      <c r="B112" s="695" t="s">
        <v>627</v>
      </c>
      <c r="C112" s="695" t="s">
        <v>628</v>
      </c>
      <c r="D112" s="695" t="s">
        <v>626</v>
      </c>
    </row>
    <row r="113" spans="1:4" ht="15.75" x14ac:dyDescent="0.25">
      <c r="A113" s="695" t="s">
        <v>263</v>
      </c>
      <c r="B113" s="695" t="s">
        <v>264</v>
      </c>
      <c r="C113" s="695" t="s">
        <v>265</v>
      </c>
      <c r="D113" s="695" t="s">
        <v>805</v>
      </c>
    </row>
    <row r="114" spans="1:4" ht="15.75" x14ac:dyDescent="0.25">
      <c r="A114" s="695" t="s">
        <v>260</v>
      </c>
      <c r="B114" s="695" t="s">
        <v>261</v>
      </c>
      <c r="C114" s="695" t="s">
        <v>262</v>
      </c>
      <c r="D114" s="695" t="s">
        <v>804</v>
      </c>
    </row>
    <row r="115" spans="1:4" ht="15.75" x14ac:dyDescent="0.25">
      <c r="A115" s="695" t="s">
        <v>257</v>
      </c>
      <c r="B115" s="695" t="s">
        <v>258</v>
      </c>
      <c r="C115" s="695" t="s">
        <v>259</v>
      </c>
      <c r="D115" s="695" t="s">
        <v>803</v>
      </c>
    </row>
    <row r="116" spans="1:4" ht="15.75" x14ac:dyDescent="0.25">
      <c r="A116" s="695" t="s">
        <v>254</v>
      </c>
      <c r="B116" s="695" t="s">
        <v>255</v>
      </c>
      <c r="C116" s="695" t="s">
        <v>256</v>
      </c>
      <c r="D116" s="695" t="s">
        <v>802</v>
      </c>
    </row>
    <row r="117" spans="1:4" ht="15.75" x14ac:dyDescent="0.25">
      <c r="A117" s="695" t="s">
        <v>251</v>
      </c>
      <c r="B117" s="695" t="s">
        <v>252</v>
      </c>
      <c r="C117" s="695" t="s">
        <v>253</v>
      </c>
      <c r="D117" s="695" t="s">
        <v>801</v>
      </c>
    </row>
    <row r="118" spans="1:4" ht="15.75" x14ac:dyDescent="0.25">
      <c r="A118" s="695" t="s">
        <v>248</v>
      </c>
      <c r="B118" s="695" t="s">
        <v>249</v>
      </c>
      <c r="C118" s="695" t="s">
        <v>250</v>
      </c>
      <c r="D118" s="695" t="s">
        <v>800</v>
      </c>
    </row>
    <row r="119" spans="1:4" ht="15.75" x14ac:dyDescent="0.25">
      <c r="A119" s="695" t="s">
        <v>245</v>
      </c>
      <c r="B119" s="695" t="s">
        <v>246</v>
      </c>
      <c r="C119" s="695" t="s">
        <v>247</v>
      </c>
      <c r="D119" s="695" t="s">
        <v>799</v>
      </c>
    </row>
    <row r="120" spans="1:4" ht="15.75" x14ac:dyDescent="0.25">
      <c r="A120" s="695" t="s">
        <v>242</v>
      </c>
      <c r="B120" s="695" t="s">
        <v>243</v>
      </c>
      <c r="C120" s="695" t="s">
        <v>244</v>
      </c>
      <c r="D120" s="695" t="s">
        <v>798</v>
      </c>
    </row>
    <row r="121" spans="1:4" ht="15.75" x14ac:dyDescent="0.25">
      <c r="A121" s="695" t="s">
        <v>237</v>
      </c>
      <c r="B121" s="695" t="s">
        <v>238</v>
      </c>
      <c r="C121" s="695" t="s">
        <v>239</v>
      </c>
      <c r="D121" s="695" t="s">
        <v>796</v>
      </c>
    </row>
    <row r="122" spans="1:4" ht="15.75" x14ac:dyDescent="0.25">
      <c r="A122" s="695" t="s">
        <v>236</v>
      </c>
      <c r="B122" s="695" t="s">
        <v>621</v>
      </c>
      <c r="C122" s="695" t="s">
        <v>622</v>
      </c>
      <c r="D122" s="695" t="s">
        <v>795</v>
      </c>
    </row>
    <row r="123" spans="1:4" ht="15.75" x14ac:dyDescent="0.25">
      <c r="A123" s="695" t="s">
        <v>233</v>
      </c>
      <c r="B123" s="695" t="s">
        <v>234</v>
      </c>
      <c r="C123" s="695" t="s">
        <v>235</v>
      </c>
      <c r="D123" s="695" t="s">
        <v>794</v>
      </c>
    </row>
    <row r="124" spans="1:4" x14ac:dyDescent="0.25">
      <c r="A124" s="691" t="s">
        <v>1053</v>
      </c>
      <c r="B124" s="691" t="s">
        <v>1054</v>
      </c>
      <c r="C124" s="694" t="s">
        <v>1055</v>
      </c>
      <c r="D124" s="691" t="s">
        <v>1056</v>
      </c>
    </row>
    <row r="125" spans="1:4" ht="15.75" x14ac:dyDescent="0.25">
      <c r="A125" s="695" t="s">
        <v>230</v>
      </c>
      <c r="B125" s="695" t="s">
        <v>231</v>
      </c>
      <c r="C125" s="695" t="s">
        <v>232</v>
      </c>
      <c r="D125" s="695" t="s">
        <v>793</v>
      </c>
    </row>
    <row r="126" spans="1:4" ht="15.75" x14ac:dyDescent="0.25">
      <c r="A126" s="695" t="s">
        <v>227</v>
      </c>
      <c r="B126" s="695" t="s">
        <v>228</v>
      </c>
      <c r="C126" s="695" t="s">
        <v>229</v>
      </c>
      <c r="D126" s="695" t="s">
        <v>792</v>
      </c>
    </row>
    <row r="127" spans="1:4" ht="15.75" x14ac:dyDescent="0.25">
      <c r="A127" s="695" t="s">
        <v>224</v>
      </c>
      <c r="B127" s="695" t="s">
        <v>225</v>
      </c>
      <c r="C127" s="695" t="s">
        <v>226</v>
      </c>
      <c r="D127" s="695" t="s">
        <v>791</v>
      </c>
    </row>
    <row r="128" spans="1:4" ht="15.75" x14ac:dyDescent="0.25">
      <c r="A128" s="695" t="s">
        <v>221</v>
      </c>
      <c r="B128" s="695" t="s">
        <v>222</v>
      </c>
      <c r="C128" s="695" t="s">
        <v>223</v>
      </c>
      <c r="D128" s="695" t="s">
        <v>790</v>
      </c>
    </row>
    <row r="129" spans="1:4" ht="15.75" x14ac:dyDescent="0.25">
      <c r="A129" s="695" t="s">
        <v>218</v>
      </c>
      <c r="B129" s="695" t="s">
        <v>219</v>
      </c>
      <c r="C129" s="695" t="s">
        <v>220</v>
      </c>
      <c r="D129" s="695" t="s">
        <v>789</v>
      </c>
    </row>
    <row r="130" spans="1:4" ht="15.75" x14ac:dyDescent="0.25">
      <c r="A130" s="695" t="s">
        <v>215</v>
      </c>
      <c r="B130" s="695" t="s">
        <v>216</v>
      </c>
      <c r="C130" s="695" t="s">
        <v>217</v>
      </c>
      <c r="D130" s="695" t="s">
        <v>788</v>
      </c>
    </row>
    <row r="131" spans="1:4" ht="15.75" x14ac:dyDescent="0.25">
      <c r="A131" s="695" t="s">
        <v>213</v>
      </c>
      <c r="B131" s="695" t="s">
        <v>214</v>
      </c>
      <c r="C131" s="695" t="s">
        <v>786</v>
      </c>
      <c r="D131" s="695" t="s">
        <v>787</v>
      </c>
    </row>
    <row r="132" spans="1:4" ht="15.75" x14ac:dyDescent="0.25">
      <c r="A132" s="695" t="s">
        <v>210</v>
      </c>
      <c r="B132" s="695" t="s">
        <v>211</v>
      </c>
      <c r="C132" s="695" t="s">
        <v>212</v>
      </c>
      <c r="D132" s="695" t="s">
        <v>785</v>
      </c>
    </row>
    <row r="133" spans="1:4" ht="15.75" x14ac:dyDescent="0.25">
      <c r="A133" s="695" t="s">
        <v>207</v>
      </c>
      <c r="B133" s="695" t="s">
        <v>208</v>
      </c>
      <c r="C133" s="695" t="s">
        <v>209</v>
      </c>
      <c r="D133" s="695" t="s">
        <v>784</v>
      </c>
    </row>
    <row r="134" spans="1:4" ht="15.75" x14ac:dyDescent="0.25">
      <c r="A134" s="695" t="s">
        <v>204</v>
      </c>
      <c r="B134" s="695" t="s">
        <v>205</v>
      </c>
      <c r="C134" s="695" t="s">
        <v>206</v>
      </c>
      <c r="D134" s="695" t="s">
        <v>783</v>
      </c>
    </row>
    <row r="135" spans="1:4" ht="15.75" x14ac:dyDescent="0.25">
      <c r="A135" s="695" t="s">
        <v>201</v>
      </c>
      <c r="B135" s="695" t="s">
        <v>202</v>
      </c>
      <c r="C135" s="695" t="s">
        <v>203</v>
      </c>
      <c r="D135" s="695" t="s">
        <v>782</v>
      </c>
    </row>
    <row r="136" spans="1:4" ht="15.75" x14ac:dyDescent="0.25">
      <c r="A136" s="695" t="s">
        <v>198</v>
      </c>
      <c r="B136" s="695" t="s">
        <v>199</v>
      </c>
      <c r="C136" s="695" t="s">
        <v>200</v>
      </c>
      <c r="D136" s="695" t="s">
        <v>781</v>
      </c>
    </row>
    <row r="137" spans="1:4" ht="15.75" x14ac:dyDescent="0.25">
      <c r="A137" s="695" t="s">
        <v>195</v>
      </c>
      <c r="B137" s="695" t="s">
        <v>196</v>
      </c>
      <c r="C137" s="695" t="s">
        <v>197</v>
      </c>
      <c r="D137" s="695" t="s">
        <v>780</v>
      </c>
    </row>
    <row r="138" spans="1:4" ht="15.75" x14ac:dyDescent="0.25">
      <c r="A138" s="695" t="s">
        <v>192</v>
      </c>
      <c r="B138" s="695" t="s">
        <v>193</v>
      </c>
      <c r="C138" s="695" t="s">
        <v>194</v>
      </c>
      <c r="D138" s="695" t="s">
        <v>779</v>
      </c>
    </row>
    <row r="139" spans="1:4" ht="15.75" x14ac:dyDescent="0.25">
      <c r="A139" s="695" t="s">
        <v>603</v>
      </c>
      <c r="B139" s="695" t="s">
        <v>604</v>
      </c>
      <c r="C139" s="695" t="s">
        <v>156</v>
      </c>
      <c r="D139" s="695" t="s">
        <v>605</v>
      </c>
    </row>
    <row r="140" spans="1:4" ht="15.75" x14ac:dyDescent="0.25">
      <c r="A140" s="695" t="s">
        <v>1057</v>
      </c>
      <c r="B140" s="695" t="s">
        <v>1058</v>
      </c>
      <c r="C140" s="695" t="s">
        <v>1059</v>
      </c>
      <c r="D140" s="695" t="s">
        <v>1060</v>
      </c>
    </row>
    <row r="141" spans="1:4" ht="15.75" x14ac:dyDescent="0.25">
      <c r="A141" s="695" t="s">
        <v>189</v>
      </c>
      <c r="B141" s="695" t="s">
        <v>190</v>
      </c>
      <c r="C141" s="695" t="s">
        <v>191</v>
      </c>
      <c r="D141" s="695" t="s">
        <v>778</v>
      </c>
    </row>
    <row r="142" spans="1:4" ht="15.75" x14ac:dyDescent="0.25">
      <c r="A142" s="695" t="s">
        <v>187</v>
      </c>
      <c r="B142" s="695" t="s">
        <v>188</v>
      </c>
      <c r="C142" s="695" t="s">
        <v>825</v>
      </c>
      <c r="D142" s="695" t="s">
        <v>777</v>
      </c>
    </row>
    <row r="143" spans="1:4" ht="15.75" x14ac:dyDescent="0.25">
      <c r="A143" s="695" t="s">
        <v>185</v>
      </c>
      <c r="B143" s="695" t="s">
        <v>1061</v>
      </c>
      <c r="C143" s="695" t="s">
        <v>186</v>
      </c>
      <c r="D143" s="695" t="s">
        <v>776</v>
      </c>
    </row>
  </sheetData>
  <sortState ref="A4:D117">
    <sortCondition ref="A4" customList="1,2,3,4,5,6,7,8,9,10,11,12,13,14,15,16,17,18,19,20,21,22,23,24,25,26,27,28,29,30"/>
  </sortState>
  <customSheetViews>
    <customSheetView guid="{A6D2322D-229F-4D52-A2AA-C6012EABEAE5}" showAutoFilter="1" state="hidden" topLeftCell="A104">
      <selection activeCell="D119" sqref="D119"/>
      <pageMargins left="0.511811024" right="0.511811024" top="0.78740157499999996" bottom="0.78740157499999996" header="0.31496062000000002" footer="0.31496062000000002"/>
      <autoFilter ref="A4:D115"/>
    </customSheetView>
  </customSheetViews>
  <mergeCells count="1">
    <mergeCell ref="A1:D1"/>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tabColor theme="0" tint="-0.14999847407452621"/>
    <pageSetUpPr fitToPage="1"/>
  </sheetPr>
  <dimension ref="A1:K73"/>
  <sheetViews>
    <sheetView showGridLines="0" view="pageBreakPreview" zoomScaleNormal="100" zoomScaleSheetLayoutView="100" workbookViewId="0"/>
  </sheetViews>
  <sheetFormatPr defaultRowHeight="15" x14ac:dyDescent="0.2"/>
  <cols>
    <col min="1" max="4" width="35.7109375" style="1" customWidth="1"/>
    <col min="5" max="16384" width="9.140625" style="1"/>
  </cols>
  <sheetData>
    <row r="1" spans="1:11" ht="15.75" x14ac:dyDescent="0.2">
      <c r="A1" s="23" t="s">
        <v>569</v>
      </c>
      <c r="B1" s="23"/>
      <c r="C1" s="23"/>
      <c r="D1" s="23"/>
      <c r="E1" s="23"/>
      <c r="F1" s="23"/>
      <c r="G1" s="23"/>
      <c r="H1" s="449"/>
      <c r="I1" s="450"/>
      <c r="J1" s="451"/>
    </row>
    <row r="2" spans="1:11" ht="24" customHeight="1" x14ac:dyDescent="0.25">
      <c r="A2" s="274" t="s">
        <v>45</v>
      </c>
      <c r="B2" s="1058"/>
      <c r="C2" s="1059"/>
      <c r="D2"/>
      <c r="E2"/>
      <c r="F2"/>
      <c r="G2"/>
      <c r="H2"/>
      <c r="I2"/>
      <c r="J2"/>
    </row>
    <row r="3" spans="1:11" ht="15.75" x14ac:dyDescent="0.25">
      <c r="A3" s="1064" t="s">
        <v>46</v>
      </c>
      <c r="B3" s="1060"/>
      <c r="C3" s="1061"/>
      <c r="D3"/>
      <c r="E3"/>
      <c r="F3"/>
      <c r="G3"/>
      <c r="H3"/>
      <c r="I3"/>
      <c r="J3"/>
    </row>
    <row r="4" spans="1:11" ht="75.75" customHeight="1" x14ac:dyDescent="0.25">
      <c r="A4" s="1065"/>
      <c r="B4" s="1062"/>
      <c r="C4" s="1063"/>
      <c r="D4"/>
      <c r="E4"/>
      <c r="F4"/>
      <c r="G4"/>
      <c r="H4"/>
      <c r="I4"/>
      <c r="J4"/>
    </row>
    <row r="6" spans="1:11" ht="15.75" x14ac:dyDescent="0.25">
      <c r="A6" s="657" t="s">
        <v>570</v>
      </c>
      <c r="B6" s="657"/>
      <c r="C6" s="657"/>
      <c r="D6"/>
      <c r="E6"/>
      <c r="F6"/>
      <c r="G6"/>
      <c r="H6"/>
      <c r="I6"/>
      <c r="J6"/>
      <c r="K6"/>
    </row>
    <row r="7" spans="1:11" ht="15.75" x14ac:dyDescent="0.25">
      <c r="A7" s="1007" t="s">
        <v>47</v>
      </c>
      <c r="B7" s="1008"/>
      <c r="C7" s="1015"/>
      <c r="D7"/>
      <c r="E7"/>
      <c r="F7"/>
      <c r="G7"/>
      <c r="H7"/>
      <c r="I7"/>
      <c r="J7"/>
      <c r="K7"/>
    </row>
    <row r="8" spans="1:11" ht="27.75" customHeight="1" x14ac:dyDescent="0.25">
      <c r="A8" s="1043"/>
      <c r="B8" s="1044"/>
      <c r="C8" s="1045"/>
      <c r="D8"/>
      <c r="E8"/>
      <c r="F8"/>
      <c r="G8"/>
      <c r="H8"/>
      <c r="I8"/>
      <c r="J8"/>
    </row>
    <row r="9" spans="1:11" ht="27.75" customHeight="1" x14ac:dyDescent="0.25">
      <c r="A9" s="1046"/>
      <c r="B9" s="1047"/>
      <c r="C9" s="1048"/>
      <c r="D9"/>
      <c r="E9"/>
      <c r="F9"/>
      <c r="G9"/>
      <c r="H9"/>
      <c r="I9"/>
      <c r="J9"/>
    </row>
    <row r="10" spans="1:11" ht="27.75" customHeight="1" x14ac:dyDescent="0.25">
      <c r="A10" s="1046"/>
      <c r="B10" s="1047"/>
      <c r="C10" s="1048"/>
      <c r="D10"/>
      <c r="E10"/>
      <c r="F10"/>
      <c r="G10"/>
      <c r="H10"/>
      <c r="I10"/>
      <c r="J10"/>
    </row>
    <row r="11" spans="1:11" ht="27.75" customHeight="1" x14ac:dyDescent="0.25">
      <c r="A11" s="1046"/>
      <c r="B11" s="1047"/>
      <c r="C11" s="1048"/>
      <c r="D11"/>
      <c r="E11"/>
      <c r="F11"/>
      <c r="G11"/>
      <c r="H11"/>
      <c r="I11"/>
      <c r="J11"/>
    </row>
    <row r="12" spans="1:11" ht="27.75" customHeight="1" x14ac:dyDescent="0.25">
      <c r="A12" s="1046"/>
      <c r="B12" s="1047"/>
      <c r="C12" s="1048"/>
      <c r="D12"/>
      <c r="E12"/>
      <c r="F12"/>
      <c r="G12"/>
      <c r="H12"/>
      <c r="I12"/>
      <c r="J12"/>
    </row>
    <row r="13" spans="1:11" ht="27.75" customHeight="1" x14ac:dyDescent="0.25">
      <c r="A13" s="1046"/>
      <c r="B13" s="1047"/>
      <c r="C13" s="1048"/>
      <c r="D13"/>
      <c r="E13"/>
      <c r="F13"/>
      <c r="G13"/>
      <c r="H13"/>
      <c r="I13"/>
      <c r="J13"/>
    </row>
    <row r="14" spans="1:11" ht="27.75" customHeight="1" x14ac:dyDescent="0.25">
      <c r="A14" s="1049"/>
      <c r="B14" s="1050"/>
      <c r="C14" s="1051"/>
      <c r="D14"/>
      <c r="E14"/>
      <c r="F14"/>
      <c r="G14"/>
      <c r="H14"/>
      <c r="I14"/>
      <c r="J14"/>
    </row>
    <row r="15" spans="1:11" ht="15.75" x14ac:dyDescent="0.25">
      <c r="A15" s="1055" t="s">
        <v>826</v>
      </c>
      <c r="B15" s="1056"/>
      <c r="C15" s="1057"/>
      <c r="D15"/>
      <c r="E15"/>
      <c r="F15"/>
      <c r="G15"/>
      <c r="H15"/>
      <c r="I15"/>
      <c r="J15"/>
    </row>
    <row r="16" spans="1:11" ht="34.5" customHeight="1" x14ac:dyDescent="0.25">
      <c r="A16" s="1066"/>
      <c r="B16" s="1067"/>
      <c r="C16" s="1068"/>
      <c r="D16"/>
      <c r="E16"/>
      <c r="F16"/>
      <c r="G16"/>
      <c r="H16"/>
      <c r="I16"/>
      <c r="J16"/>
    </row>
    <row r="17" spans="1:10" ht="34.5" customHeight="1" x14ac:dyDescent="0.25">
      <c r="A17" s="1069"/>
      <c r="B17" s="1070"/>
      <c r="C17" s="1071"/>
      <c r="D17"/>
      <c r="E17"/>
      <c r="F17"/>
      <c r="G17"/>
      <c r="H17"/>
      <c r="I17"/>
      <c r="J17"/>
    </row>
    <row r="18" spans="1:10" ht="34.5" customHeight="1" x14ac:dyDescent="0.25">
      <c r="A18" s="1069"/>
      <c r="B18" s="1070"/>
      <c r="C18" s="1071"/>
      <c r="D18"/>
      <c r="E18"/>
      <c r="F18"/>
      <c r="G18"/>
      <c r="H18"/>
      <c r="I18"/>
      <c r="J18"/>
    </row>
    <row r="19" spans="1:10" ht="34.5" customHeight="1" x14ac:dyDescent="0.25">
      <c r="A19" s="1069"/>
      <c r="B19" s="1070"/>
      <c r="C19" s="1071"/>
      <c r="D19"/>
      <c r="E19"/>
      <c r="F19"/>
      <c r="G19"/>
      <c r="H19"/>
      <c r="I19"/>
      <c r="J19"/>
    </row>
    <row r="20" spans="1:10" ht="34.5" customHeight="1" x14ac:dyDescent="0.25">
      <c r="A20" s="1069"/>
      <c r="B20" s="1070"/>
      <c r="C20" s="1071"/>
      <c r="D20"/>
      <c r="E20"/>
      <c r="F20"/>
      <c r="G20"/>
      <c r="H20"/>
      <c r="I20"/>
      <c r="J20"/>
    </row>
    <row r="21" spans="1:10" ht="34.5" customHeight="1" x14ac:dyDescent="0.25">
      <c r="A21" s="1069"/>
      <c r="B21" s="1070"/>
      <c r="C21" s="1071"/>
      <c r="D21"/>
      <c r="E21"/>
      <c r="F21"/>
      <c r="G21"/>
      <c r="H21"/>
      <c r="I21"/>
      <c r="J21"/>
    </row>
    <row r="22" spans="1:10" ht="34.5" customHeight="1" x14ac:dyDescent="0.25">
      <c r="A22" s="1072"/>
      <c r="B22" s="1073"/>
      <c r="C22" s="1074"/>
      <c r="D22"/>
      <c r="E22"/>
      <c r="F22"/>
      <c r="G22"/>
      <c r="H22"/>
      <c r="I22"/>
      <c r="J22"/>
    </row>
    <row r="23" spans="1:10" ht="31.5" customHeight="1" x14ac:dyDescent="0.25">
      <c r="A23" s="1055" t="s">
        <v>48</v>
      </c>
      <c r="B23" s="1056"/>
      <c r="C23" s="1057"/>
      <c r="D23"/>
      <c r="E23"/>
      <c r="F23"/>
      <c r="G23"/>
      <c r="H23"/>
      <c r="I23"/>
      <c r="J23"/>
    </row>
    <row r="24" spans="1:10" ht="29.25" customHeight="1" x14ac:dyDescent="0.25">
      <c r="A24" s="1043"/>
      <c r="B24" s="1044"/>
      <c r="C24" s="1045"/>
      <c r="D24"/>
      <c r="E24"/>
      <c r="F24"/>
      <c r="G24"/>
      <c r="H24"/>
      <c r="I24"/>
      <c r="J24"/>
    </row>
    <row r="25" spans="1:10" ht="29.25" customHeight="1" x14ac:dyDescent="0.25">
      <c r="A25" s="1046"/>
      <c r="B25" s="1047"/>
      <c r="C25" s="1048"/>
      <c r="D25"/>
      <c r="E25"/>
      <c r="F25"/>
      <c r="G25"/>
      <c r="H25"/>
      <c r="I25"/>
      <c r="J25"/>
    </row>
    <row r="26" spans="1:10" ht="29.25" customHeight="1" x14ac:dyDescent="0.25">
      <c r="A26" s="1046"/>
      <c r="B26" s="1047"/>
      <c r="C26" s="1048"/>
      <c r="D26"/>
      <c r="E26"/>
      <c r="F26"/>
      <c r="G26"/>
      <c r="H26"/>
      <c r="I26"/>
      <c r="J26"/>
    </row>
    <row r="27" spans="1:10" ht="29.25" customHeight="1" x14ac:dyDescent="0.25">
      <c r="A27" s="1046"/>
      <c r="B27" s="1047"/>
      <c r="C27" s="1048"/>
      <c r="D27"/>
      <c r="E27"/>
      <c r="F27"/>
      <c r="G27"/>
      <c r="H27"/>
      <c r="I27"/>
      <c r="J27"/>
    </row>
    <row r="28" spans="1:10" ht="29.25" customHeight="1" x14ac:dyDescent="0.25">
      <c r="A28" s="1046"/>
      <c r="B28" s="1047"/>
      <c r="C28" s="1048"/>
      <c r="D28"/>
      <c r="E28"/>
      <c r="F28"/>
      <c r="G28"/>
      <c r="H28"/>
      <c r="I28"/>
      <c r="J28"/>
    </row>
    <row r="29" spans="1:10" ht="29.25" customHeight="1" x14ac:dyDescent="0.25">
      <c r="A29" s="1046"/>
      <c r="B29" s="1047"/>
      <c r="C29" s="1048"/>
      <c r="D29"/>
      <c r="E29"/>
      <c r="F29"/>
      <c r="G29"/>
      <c r="H29"/>
      <c r="I29"/>
      <c r="J29"/>
    </row>
    <row r="30" spans="1:10" ht="29.25" customHeight="1" x14ac:dyDescent="0.25">
      <c r="A30" s="1049"/>
      <c r="B30" s="1050"/>
      <c r="C30" s="1051"/>
      <c r="D30"/>
      <c r="E30"/>
      <c r="F30"/>
      <c r="G30"/>
      <c r="H30"/>
      <c r="I30"/>
      <c r="J30"/>
    </row>
    <row r="31" spans="1:10" ht="15" customHeight="1" x14ac:dyDescent="0.25">
      <c r="A31" s="1055" t="s">
        <v>49</v>
      </c>
      <c r="B31" s="1056"/>
      <c r="C31" s="1057"/>
      <c r="D31"/>
      <c r="E31"/>
      <c r="F31"/>
      <c r="G31"/>
      <c r="H31"/>
      <c r="I31"/>
      <c r="J31"/>
    </row>
    <row r="32" spans="1:10" ht="29.25" customHeight="1" x14ac:dyDescent="0.25">
      <c r="A32" s="1043"/>
      <c r="B32" s="1044"/>
      <c r="C32" s="1045"/>
      <c r="D32"/>
      <c r="E32"/>
      <c r="F32"/>
      <c r="G32"/>
      <c r="H32"/>
      <c r="I32"/>
      <c r="J32"/>
    </row>
    <row r="33" spans="1:10" ht="29.25" customHeight="1" x14ac:dyDescent="0.25">
      <c r="A33" s="1046"/>
      <c r="B33" s="1047"/>
      <c r="C33" s="1048"/>
      <c r="D33"/>
      <c r="E33"/>
      <c r="F33"/>
      <c r="G33"/>
      <c r="H33"/>
      <c r="I33"/>
      <c r="J33"/>
    </row>
    <row r="34" spans="1:10" ht="29.25" customHeight="1" x14ac:dyDescent="0.25">
      <c r="A34" s="1046"/>
      <c r="B34" s="1047"/>
      <c r="C34" s="1048"/>
      <c r="D34"/>
      <c r="E34"/>
      <c r="F34"/>
      <c r="G34"/>
      <c r="H34"/>
      <c r="I34"/>
      <c r="J34"/>
    </row>
    <row r="35" spans="1:10" ht="29.25" customHeight="1" x14ac:dyDescent="0.25">
      <c r="A35" s="1046"/>
      <c r="B35" s="1047"/>
      <c r="C35" s="1048"/>
      <c r="D35"/>
      <c r="E35"/>
      <c r="F35"/>
      <c r="G35"/>
      <c r="H35"/>
      <c r="I35"/>
      <c r="J35"/>
    </row>
    <row r="36" spans="1:10" ht="29.25" customHeight="1" x14ac:dyDescent="0.25">
      <c r="A36" s="1046"/>
      <c r="B36" s="1047"/>
      <c r="C36" s="1048"/>
      <c r="D36"/>
      <c r="E36"/>
      <c r="F36"/>
      <c r="G36"/>
      <c r="H36"/>
      <c r="I36"/>
      <c r="J36"/>
    </row>
    <row r="37" spans="1:10" ht="29.25" customHeight="1" x14ac:dyDescent="0.25">
      <c r="A37" s="1046"/>
      <c r="B37" s="1047"/>
      <c r="C37" s="1048"/>
      <c r="D37"/>
      <c r="E37"/>
      <c r="F37"/>
      <c r="G37"/>
      <c r="H37"/>
      <c r="I37"/>
      <c r="J37"/>
    </row>
    <row r="38" spans="1:10" ht="29.25" customHeight="1" x14ac:dyDescent="0.25">
      <c r="A38" s="1049"/>
      <c r="B38" s="1050"/>
      <c r="C38" s="1051"/>
      <c r="D38"/>
      <c r="E38"/>
      <c r="F38"/>
      <c r="G38"/>
      <c r="H38"/>
      <c r="I38"/>
      <c r="J38"/>
    </row>
    <row r="39" spans="1:10" ht="15.75" x14ac:dyDescent="0.25">
      <c r="A39" s="1052" t="s">
        <v>50</v>
      </c>
      <c r="B39" s="1053"/>
      <c r="C39" s="1054"/>
      <c r="D39"/>
      <c r="E39"/>
      <c r="F39"/>
      <c r="G39"/>
      <c r="H39"/>
      <c r="I39"/>
      <c r="J39"/>
    </row>
    <row r="40" spans="1:10" ht="29.25" customHeight="1" x14ac:dyDescent="0.25">
      <c r="A40" s="1043"/>
      <c r="B40" s="1044"/>
      <c r="C40" s="1045"/>
      <c r="D40"/>
      <c r="E40"/>
      <c r="F40"/>
      <c r="G40"/>
      <c r="H40"/>
      <c r="I40"/>
      <c r="J40"/>
    </row>
    <row r="41" spans="1:10" ht="29.25" customHeight="1" x14ac:dyDescent="0.25">
      <c r="A41" s="1046"/>
      <c r="B41" s="1047"/>
      <c r="C41" s="1048"/>
      <c r="D41"/>
      <c r="E41"/>
      <c r="F41"/>
      <c r="G41"/>
      <c r="H41"/>
      <c r="I41"/>
      <c r="J41"/>
    </row>
    <row r="42" spans="1:10" ht="29.25" customHeight="1" x14ac:dyDescent="0.25">
      <c r="A42" s="1046"/>
      <c r="B42" s="1047"/>
      <c r="C42" s="1048"/>
      <c r="D42"/>
      <c r="E42"/>
      <c r="F42"/>
      <c r="G42"/>
      <c r="H42"/>
      <c r="I42"/>
      <c r="J42"/>
    </row>
    <row r="43" spans="1:10" ht="29.25" customHeight="1" x14ac:dyDescent="0.25">
      <c r="A43" s="1046"/>
      <c r="B43" s="1047"/>
      <c r="C43" s="1048"/>
      <c r="D43"/>
      <c r="E43"/>
      <c r="F43"/>
      <c r="G43"/>
      <c r="H43"/>
      <c r="I43"/>
      <c r="J43"/>
    </row>
    <row r="44" spans="1:10" ht="29.25" customHeight="1" x14ac:dyDescent="0.25">
      <c r="A44" s="1046"/>
      <c r="B44" s="1047"/>
      <c r="C44" s="1048"/>
      <c r="D44"/>
      <c r="E44"/>
      <c r="F44"/>
      <c r="G44"/>
      <c r="H44"/>
      <c r="I44"/>
      <c r="J44"/>
    </row>
    <row r="45" spans="1:10" ht="29.25" customHeight="1" x14ac:dyDescent="0.25">
      <c r="A45" s="1046"/>
      <c r="B45" s="1047"/>
      <c r="C45" s="1048"/>
      <c r="D45"/>
      <c r="E45"/>
      <c r="F45"/>
      <c r="G45"/>
      <c r="H45"/>
      <c r="I45"/>
      <c r="J45"/>
    </row>
    <row r="46" spans="1:10" ht="29.25" customHeight="1" x14ac:dyDescent="0.25">
      <c r="A46" s="1049"/>
      <c r="B46" s="1050"/>
      <c r="C46" s="1051"/>
      <c r="D46"/>
      <c r="E46"/>
      <c r="F46"/>
      <c r="G46"/>
      <c r="H46"/>
      <c r="I46"/>
      <c r="J46"/>
    </row>
    <row r="47" spans="1:10" ht="15.75" x14ac:dyDescent="0.25">
      <c r="A47" s="1052" t="s">
        <v>51</v>
      </c>
      <c r="B47" s="1053"/>
      <c r="C47" s="1054"/>
      <c r="D47"/>
      <c r="E47"/>
      <c r="F47"/>
      <c r="G47"/>
      <c r="H47"/>
      <c r="I47"/>
      <c r="J47"/>
    </row>
    <row r="48" spans="1:10" ht="29.25" customHeight="1" x14ac:dyDescent="0.25">
      <c r="A48" s="1043"/>
      <c r="B48" s="1044"/>
      <c r="C48" s="1045"/>
      <c r="D48"/>
      <c r="E48"/>
      <c r="F48"/>
      <c r="G48"/>
      <c r="H48"/>
      <c r="I48"/>
      <c r="J48"/>
    </row>
    <row r="49" spans="1:10" ht="29.25" customHeight="1" x14ac:dyDescent="0.25">
      <c r="A49" s="1046"/>
      <c r="B49" s="1047"/>
      <c r="C49" s="1048"/>
      <c r="D49"/>
      <c r="E49"/>
      <c r="F49"/>
      <c r="G49"/>
      <c r="H49"/>
      <c r="I49"/>
      <c r="J49"/>
    </row>
    <row r="50" spans="1:10" ht="29.25" customHeight="1" x14ac:dyDescent="0.25">
      <c r="A50" s="1046"/>
      <c r="B50" s="1047"/>
      <c r="C50" s="1048"/>
      <c r="D50"/>
      <c r="E50"/>
      <c r="F50"/>
      <c r="G50"/>
      <c r="H50"/>
      <c r="I50"/>
      <c r="J50"/>
    </row>
    <row r="51" spans="1:10" ht="29.25" customHeight="1" x14ac:dyDescent="0.25">
      <c r="A51" s="1046"/>
      <c r="B51" s="1047"/>
      <c r="C51" s="1048"/>
      <c r="D51"/>
      <c r="E51"/>
      <c r="F51"/>
      <c r="G51"/>
      <c r="H51"/>
      <c r="I51"/>
      <c r="J51"/>
    </row>
    <row r="52" spans="1:10" ht="29.25" customHeight="1" x14ac:dyDescent="0.25">
      <c r="A52" s="1046"/>
      <c r="B52" s="1047"/>
      <c r="C52" s="1048"/>
      <c r="D52"/>
      <c r="E52"/>
      <c r="F52"/>
      <c r="G52"/>
      <c r="H52"/>
      <c r="I52"/>
      <c r="J52"/>
    </row>
    <row r="53" spans="1:10" ht="29.25" customHeight="1" x14ac:dyDescent="0.25">
      <c r="A53" s="1046"/>
      <c r="B53" s="1047"/>
      <c r="C53" s="1048"/>
      <c r="D53"/>
      <c r="E53"/>
      <c r="F53"/>
      <c r="G53"/>
      <c r="H53"/>
      <c r="I53"/>
      <c r="J53"/>
    </row>
    <row r="54" spans="1:10" ht="29.25" customHeight="1" x14ac:dyDescent="0.25">
      <c r="A54" s="1049"/>
      <c r="B54" s="1050"/>
      <c r="C54" s="1051"/>
      <c r="D54"/>
      <c r="E54"/>
      <c r="F54"/>
      <c r="G54"/>
      <c r="H54"/>
      <c r="I54"/>
      <c r="J54"/>
    </row>
    <row r="55" spans="1:10" ht="15.75" x14ac:dyDescent="0.25">
      <c r="A55" s="1052" t="s">
        <v>52</v>
      </c>
      <c r="B55" s="1053"/>
      <c r="C55" s="1054"/>
      <c r="D55"/>
      <c r="E55"/>
      <c r="F55"/>
      <c r="G55"/>
      <c r="H55"/>
      <c r="I55"/>
      <c r="J55"/>
    </row>
    <row r="56" spans="1:10" ht="29.25" customHeight="1" x14ac:dyDescent="0.25">
      <c r="A56" s="1043"/>
      <c r="B56" s="1044"/>
      <c r="C56" s="1045"/>
      <c r="D56"/>
      <c r="E56"/>
      <c r="F56"/>
      <c r="G56"/>
      <c r="H56"/>
      <c r="I56"/>
      <c r="J56"/>
    </row>
    <row r="57" spans="1:10" ht="29.25" customHeight="1" x14ac:dyDescent="0.25">
      <c r="A57" s="1046"/>
      <c r="B57" s="1047"/>
      <c r="C57" s="1048"/>
      <c r="D57"/>
      <c r="E57"/>
      <c r="F57"/>
      <c r="G57"/>
      <c r="H57"/>
      <c r="I57"/>
      <c r="J57"/>
    </row>
    <row r="58" spans="1:10" ht="29.25" customHeight="1" x14ac:dyDescent="0.25">
      <c r="A58" s="1046"/>
      <c r="B58" s="1047"/>
      <c r="C58" s="1048"/>
      <c r="D58"/>
      <c r="E58"/>
      <c r="F58"/>
      <c r="G58"/>
      <c r="H58"/>
      <c r="I58"/>
      <c r="J58"/>
    </row>
    <row r="59" spans="1:10" ht="29.25" customHeight="1" x14ac:dyDescent="0.25">
      <c r="A59" s="1046"/>
      <c r="B59" s="1047"/>
      <c r="C59" s="1048"/>
      <c r="D59"/>
      <c r="E59"/>
      <c r="F59"/>
      <c r="G59"/>
      <c r="H59"/>
      <c r="I59"/>
      <c r="J59"/>
    </row>
    <row r="60" spans="1:10" ht="29.25" customHeight="1" x14ac:dyDescent="0.25">
      <c r="A60" s="1046"/>
      <c r="B60" s="1047"/>
      <c r="C60" s="1048"/>
      <c r="D60"/>
      <c r="E60"/>
      <c r="F60"/>
      <c r="G60"/>
      <c r="H60"/>
      <c r="I60"/>
      <c r="J60"/>
    </row>
    <row r="61" spans="1:10" ht="29.25" customHeight="1" x14ac:dyDescent="0.25">
      <c r="A61" s="1046"/>
      <c r="B61" s="1047"/>
      <c r="C61" s="1048"/>
      <c r="D61"/>
      <c r="E61"/>
      <c r="F61"/>
      <c r="G61"/>
      <c r="H61"/>
      <c r="I61"/>
      <c r="J61"/>
    </row>
    <row r="62" spans="1:10" ht="29.25" customHeight="1" x14ac:dyDescent="0.25">
      <c r="A62" s="1049"/>
      <c r="B62" s="1050"/>
      <c r="C62" s="1051"/>
      <c r="D62"/>
      <c r="E62"/>
      <c r="F62"/>
      <c r="G62"/>
      <c r="H62"/>
      <c r="I62"/>
      <c r="J62"/>
    </row>
    <row r="63" spans="1:10" ht="15.75" x14ac:dyDescent="0.25">
      <c r="A63" s="1052" t="s">
        <v>53</v>
      </c>
      <c r="B63" s="1053"/>
      <c r="C63" s="1054"/>
      <c r="D63"/>
      <c r="E63"/>
      <c r="F63"/>
      <c r="G63"/>
      <c r="H63"/>
      <c r="I63"/>
      <c r="J63"/>
    </row>
    <row r="64" spans="1:10" ht="29.25" customHeight="1" x14ac:dyDescent="0.25">
      <c r="A64" s="1043"/>
      <c r="B64" s="1044"/>
      <c r="C64" s="1045"/>
      <c r="D64"/>
      <c r="E64"/>
      <c r="F64"/>
      <c r="G64"/>
      <c r="H64"/>
      <c r="I64"/>
      <c r="J64"/>
    </row>
    <row r="65" spans="1:10" ht="29.25" customHeight="1" x14ac:dyDescent="0.25">
      <c r="A65" s="1046"/>
      <c r="B65" s="1047"/>
      <c r="C65" s="1048"/>
      <c r="D65"/>
      <c r="E65"/>
      <c r="F65"/>
      <c r="G65"/>
      <c r="H65"/>
      <c r="I65"/>
      <c r="J65"/>
    </row>
    <row r="66" spans="1:10" ht="29.25" customHeight="1" x14ac:dyDescent="0.25">
      <c r="A66" s="1046"/>
      <c r="B66" s="1047"/>
      <c r="C66" s="1048"/>
      <c r="D66"/>
      <c r="E66"/>
      <c r="F66"/>
      <c r="G66"/>
      <c r="H66"/>
      <c r="I66"/>
      <c r="J66"/>
    </row>
    <row r="67" spans="1:10" ht="29.25" customHeight="1" x14ac:dyDescent="0.25">
      <c r="A67" s="1046"/>
      <c r="B67" s="1047"/>
      <c r="C67" s="1048"/>
      <c r="D67"/>
      <c r="E67"/>
      <c r="F67"/>
      <c r="G67"/>
      <c r="H67"/>
      <c r="I67"/>
      <c r="J67"/>
    </row>
    <row r="68" spans="1:10" ht="29.25" customHeight="1" x14ac:dyDescent="0.25">
      <c r="A68" s="1046"/>
      <c r="B68" s="1047"/>
      <c r="C68" s="1048"/>
      <c r="D68"/>
      <c r="E68"/>
      <c r="F68"/>
      <c r="G68"/>
      <c r="H68"/>
      <c r="I68"/>
      <c r="J68"/>
    </row>
    <row r="69" spans="1:10" ht="29.25" customHeight="1" x14ac:dyDescent="0.25">
      <c r="A69" s="1046"/>
      <c r="B69" s="1047"/>
      <c r="C69" s="1048"/>
      <c r="D69"/>
      <c r="E69"/>
      <c r="F69"/>
      <c r="G69"/>
      <c r="H69"/>
      <c r="I69"/>
      <c r="J69"/>
    </row>
    <row r="70" spans="1:10" ht="29.25" customHeight="1" x14ac:dyDescent="0.25">
      <c r="A70" s="1049"/>
      <c r="B70" s="1050"/>
      <c r="C70" s="1051"/>
      <c r="D70"/>
      <c r="E70"/>
      <c r="F70"/>
      <c r="G70"/>
      <c r="H70"/>
      <c r="I70"/>
      <c r="J70"/>
    </row>
    <row r="71" spans="1:10" ht="15.75" x14ac:dyDescent="0.25">
      <c r="D71"/>
      <c r="E71"/>
      <c r="F71"/>
      <c r="G71"/>
      <c r="H71"/>
      <c r="I71"/>
      <c r="J71"/>
    </row>
    <row r="72" spans="1:10" ht="15.75" x14ac:dyDescent="0.25">
      <c r="D72"/>
      <c r="E72"/>
      <c r="F72"/>
      <c r="G72"/>
      <c r="H72"/>
      <c r="I72"/>
      <c r="J72"/>
    </row>
    <row r="73" spans="1:10" ht="15.75" x14ac:dyDescent="0.25">
      <c r="D73"/>
      <c r="E73"/>
      <c r="F73"/>
      <c r="G73"/>
      <c r="H73"/>
      <c r="I73"/>
      <c r="J73"/>
    </row>
  </sheetData>
  <sheetProtection algorithmName="SHA-512" hashValue="BXN+3C1JkGrAQvsUksoStd6zswB3QF0MxWRHFGZBNqNkhCuJXRewevEsuLDHL99yV9AYkoJ5LG0M4ZkBjk8BSg==" saltValue="Es1jRO1SpumtDXE9nwH0Aw==" spinCount="100000" sheet="1" objects="1" scenarios="1"/>
  <mergeCells count="19">
    <mergeCell ref="A31:C31"/>
    <mergeCell ref="B2:C2"/>
    <mergeCell ref="B3:C4"/>
    <mergeCell ref="A7:C7"/>
    <mergeCell ref="A15:C15"/>
    <mergeCell ref="A23:C23"/>
    <mergeCell ref="A3:A4"/>
    <mergeCell ref="A8:C14"/>
    <mergeCell ref="A16:C22"/>
    <mergeCell ref="A24:C30"/>
    <mergeCell ref="A64:C70"/>
    <mergeCell ref="A56:C62"/>
    <mergeCell ref="A48:C54"/>
    <mergeCell ref="A40:C46"/>
    <mergeCell ref="A32:C38"/>
    <mergeCell ref="A63:C63"/>
    <mergeCell ref="A55:C55"/>
    <mergeCell ref="A47:C47"/>
    <mergeCell ref="A39:C39"/>
  </mergeCells>
  <pageMargins left="0.51181102362204722" right="0.51181102362204722" top="0.78740157480314965" bottom="0.78740157480314965" header="0.31496062992125984" footer="0.31496062992125984"/>
  <pageSetup paperSize="9" scale="86" fitToHeight="0" orientation="portrait" blackAndWhite="1" r:id="rId1"/>
  <headerFooter>
    <oddHeader>&amp;A</oddHeader>
  </headerFooter>
  <rowBreaks count="2" manualBreakCount="2">
    <brk id="30" max="2" man="1"/>
    <brk id="62" max="2"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tabColor theme="0" tint="-0.14999847407452621"/>
    <pageSetUpPr fitToPage="1"/>
  </sheetPr>
  <dimension ref="A1:AA111"/>
  <sheetViews>
    <sheetView showGridLines="0" view="pageBreakPreview" zoomScale="85" zoomScaleNormal="85" zoomScaleSheetLayoutView="85" workbookViewId="0"/>
  </sheetViews>
  <sheetFormatPr defaultRowHeight="15" x14ac:dyDescent="0.25"/>
  <cols>
    <col min="1" max="1" width="79.85546875" bestFit="1" customWidth="1"/>
    <col min="2" max="2" width="9.7109375" bestFit="1" customWidth="1"/>
    <col min="3" max="3" width="12.85546875" bestFit="1" customWidth="1"/>
    <col min="4" max="4" width="22" customWidth="1"/>
    <col min="5" max="5" width="24.42578125" bestFit="1" customWidth="1"/>
    <col min="6" max="6" width="20.7109375" customWidth="1"/>
    <col min="7" max="7" width="18.28515625" customWidth="1"/>
    <col min="8" max="8" width="12.85546875" customWidth="1"/>
    <col min="9" max="9" width="39.28515625" customWidth="1"/>
    <col min="10" max="10" width="9.140625" customWidth="1"/>
    <col min="11" max="11" width="13" hidden="1" customWidth="1"/>
    <col min="12" max="12" width="14.28515625" hidden="1" customWidth="1"/>
    <col min="13" max="14" width="9.140625" hidden="1" customWidth="1"/>
    <col min="15" max="15" width="30.7109375" hidden="1" customWidth="1"/>
    <col min="16" max="18" width="9.140625" hidden="1" customWidth="1"/>
    <col min="19" max="19" width="13.140625" hidden="1" customWidth="1"/>
    <col min="20" max="20" width="12.85546875" hidden="1" customWidth="1"/>
    <col min="21" max="21" width="13.140625" hidden="1" customWidth="1"/>
    <col min="22" max="22" width="9.140625" hidden="1" customWidth="1"/>
  </cols>
  <sheetData>
    <row r="1" spans="1:25" ht="15.75" x14ac:dyDescent="0.25">
      <c r="A1" s="134"/>
      <c r="B1" s="134"/>
      <c r="C1" s="134"/>
      <c r="D1" s="134"/>
      <c r="E1" s="397"/>
      <c r="F1" s="92"/>
    </row>
    <row r="2" spans="1:25" x14ac:dyDescent="0.25">
      <c r="A2" s="389" t="s">
        <v>309</v>
      </c>
      <c r="B2" s="381" t="s">
        <v>895</v>
      </c>
      <c r="C2" s="137"/>
      <c r="D2" s="915" t="s">
        <v>580</v>
      </c>
      <c r="E2" s="915" t="s">
        <v>581</v>
      </c>
      <c r="F2" s="915" t="s">
        <v>582</v>
      </c>
      <c r="G2" s="915" t="s">
        <v>880</v>
      </c>
      <c r="H2" s="915" t="s">
        <v>583</v>
      </c>
    </row>
    <row r="3" spans="1:25" x14ac:dyDescent="0.25">
      <c r="A3" s="26" t="s">
        <v>311</v>
      </c>
      <c r="B3" s="391">
        <f>IF(B2="Sim",0.5%,0)</f>
        <v>5.0000000000000001E-3</v>
      </c>
      <c r="C3" s="137"/>
      <c r="D3" s="907" t="s">
        <v>584</v>
      </c>
      <c r="E3" s="905"/>
      <c r="F3" s="903"/>
      <c r="G3" s="905"/>
      <c r="H3" s="904"/>
      <c r="J3" s="634"/>
      <c r="K3" s="634"/>
      <c r="L3" s="634"/>
      <c r="M3" s="634"/>
      <c r="N3" s="634"/>
      <c r="O3" s="634"/>
      <c r="P3" s="634"/>
      <c r="Q3" s="634"/>
      <c r="R3" s="634"/>
      <c r="S3" s="634"/>
      <c r="T3" s="634"/>
      <c r="U3" s="634"/>
      <c r="V3" s="634"/>
      <c r="W3" s="634"/>
      <c r="X3" s="634"/>
      <c r="Y3" s="634"/>
    </row>
    <row r="4" spans="1:25" x14ac:dyDescent="0.25">
      <c r="A4" s="26" t="s">
        <v>312</v>
      </c>
      <c r="B4" s="391">
        <f>IF(B2="Sim",1.5%,0)</f>
        <v>1.4999999999999999E-2</v>
      </c>
      <c r="C4" s="137"/>
      <c r="D4" s="908" t="s">
        <v>585</v>
      </c>
      <c r="E4" s="910"/>
      <c r="F4" s="902"/>
      <c r="G4" s="910"/>
      <c r="H4" s="909"/>
      <c r="J4" s="634"/>
      <c r="K4" s="634"/>
      <c r="L4" s="634"/>
      <c r="M4" s="634"/>
      <c r="N4" s="634"/>
      <c r="O4" s="634"/>
      <c r="P4" s="634"/>
      <c r="Q4" s="634"/>
      <c r="R4" s="634"/>
      <c r="S4" s="634"/>
      <c r="T4" s="634"/>
      <c r="U4" s="634"/>
      <c r="V4" s="634"/>
      <c r="W4" s="634"/>
      <c r="X4" s="634"/>
      <c r="Y4" s="634"/>
    </row>
    <row r="5" spans="1:25" x14ac:dyDescent="0.25">
      <c r="A5" s="390" t="s">
        <v>313</v>
      </c>
      <c r="B5" s="382">
        <v>1</v>
      </c>
      <c r="C5" s="137"/>
      <c r="D5" s="911" t="s">
        <v>310</v>
      </c>
      <c r="E5" s="912"/>
      <c r="F5" s="913"/>
      <c r="G5" s="912"/>
      <c r="H5" s="914"/>
      <c r="J5" s="634"/>
      <c r="K5" s="634"/>
      <c r="L5" s="634"/>
      <c r="M5" s="634"/>
      <c r="N5" s="634"/>
      <c r="O5" s="634"/>
      <c r="P5" s="634"/>
      <c r="Q5" s="634"/>
      <c r="R5" s="634"/>
      <c r="S5" s="634"/>
      <c r="T5" s="634"/>
      <c r="U5" s="634"/>
      <c r="V5" s="634"/>
      <c r="W5" s="634"/>
      <c r="X5" s="634"/>
      <c r="Y5" s="634"/>
    </row>
    <row r="6" spans="1:25" x14ac:dyDescent="0.25">
      <c r="A6" s="906"/>
      <c r="C6" s="137"/>
      <c r="J6" s="634"/>
      <c r="K6" s="634"/>
      <c r="L6" s="634"/>
      <c r="M6" s="634"/>
      <c r="N6" s="634"/>
      <c r="O6" s="634"/>
      <c r="P6" s="634"/>
      <c r="Q6" s="634"/>
      <c r="R6" s="634"/>
      <c r="S6" s="634"/>
      <c r="T6" s="634"/>
      <c r="U6" s="634"/>
      <c r="V6" s="634"/>
      <c r="W6" s="634"/>
      <c r="X6" s="634"/>
      <c r="Y6" s="634"/>
    </row>
    <row r="7" spans="1:25" ht="15.75" x14ac:dyDescent="0.25">
      <c r="A7" s="1075" t="s">
        <v>314</v>
      </c>
      <c r="B7" s="1075"/>
      <c r="C7" s="1075"/>
      <c r="D7" s="1075"/>
      <c r="E7" s="1075"/>
      <c r="F7" s="1075"/>
      <c r="G7" s="1075"/>
      <c r="H7" s="1075"/>
      <c r="J7" s="634"/>
      <c r="K7" s="634"/>
      <c r="L7" s="634"/>
      <c r="M7" s="634"/>
      <c r="N7" s="634"/>
      <c r="O7" s="634"/>
      <c r="P7" s="634"/>
      <c r="Q7" s="634"/>
      <c r="R7" s="634"/>
      <c r="S7" s="634"/>
      <c r="T7" s="634"/>
      <c r="U7" s="634"/>
      <c r="V7" s="634"/>
      <c r="W7" s="634"/>
      <c r="X7" s="634"/>
      <c r="Y7" s="634"/>
    </row>
    <row r="8" spans="1:25" ht="15.75" x14ac:dyDescent="0.25">
      <c r="A8" s="1039" t="s">
        <v>315</v>
      </c>
      <c r="B8" s="1039" t="s">
        <v>316</v>
      </c>
      <c r="C8" s="1039" t="s">
        <v>317</v>
      </c>
      <c r="D8" s="1075" t="s">
        <v>318</v>
      </c>
      <c r="E8" s="1075"/>
      <c r="F8" s="1075"/>
      <c r="G8" s="1075"/>
      <c r="H8" s="1076" t="s">
        <v>319</v>
      </c>
      <c r="J8" s="634"/>
      <c r="K8" s="634"/>
      <c r="L8" s="634"/>
      <c r="M8" s="634"/>
      <c r="N8" s="634"/>
      <c r="O8" s="634"/>
      <c r="P8" s="634"/>
      <c r="Q8" s="634"/>
      <c r="R8" s="634"/>
      <c r="S8" s="634"/>
      <c r="T8" s="634"/>
      <c r="U8" s="634"/>
      <c r="V8" s="634"/>
      <c r="W8" s="634"/>
      <c r="X8" s="634"/>
      <c r="Y8" s="634"/>
    </row>
    <row r="9" spans="1:25" ht="15.75" x14ac:dyDescent="0.25">
      <c r="A9" s="1039"/>
      <c r="B9" s="1039"/>
      <c r="C9" s="1039"/>
      <c r="D9" s="493" t="s">
        <v>320</v>
      </c>
      <c r="E9" s="493" t="s">
        <v>321</v>
      </c>
      <c r="F9" s="493" t="s">
        <v>322</v>
      </c>
      <c r="G9" s="493" t="s">
        <v>323</v>
      </c>
      <c r="H9" s="1076"/>
      <c r="J9" s="634"/>
      <c r="K9" s="634"/>
      <c r="L9" s="634"/>
      <c r="M9" s="634"/>
      <c r="N9" s="634"/>
      <c r="O9" s="634"/>
      <c r="P9" s="634"/>
      <c r="Q9" s="634"/>
      <c r="R9" s="634"/>
      <c r="V9" s="634"/>
      <c r="W9" s="634"/>
      <c r="X9" s="634"/>
      <c r="Y9" s="634"/>
    </row>
    <row r="10" spans="1:25" ht="15.75" x14ac:dyDescent="0.25">
      <c r="A10" s="1077" t="s">
        <v>324</v>
      </c>
      <c r="B10" s="1078"/>
      <c r="C10" s="1078"/>
      <c r="D10" s="1079"/>
      <c r="E10" s="392">
        <f>IFERROR(SUM(E11:E53),0)</f>
        <v>0</v>
      </c>
      <c r="F10" s="392">
        <f>IFERROR(SUM(F11:F53),0)</f>
        <v>0</v>
      </c>
      <c r="G10" s="392">
        <f>IFERROR(SUM(G11:G53),0)</f>
        <v>0</v>
      </c>
      <c r="H10" s="59" t="s">
        <v>62</v>
      </c>
      <c r="J10" s="634"/>
      <c r="K10" s="634"/>
      <c r="L10" s="634"/>
      <c r="M10" s="634"/>
      <c r="N10" s="634"/>
      <c r="O10" s="634"/>
      <c r="P10" s="634"/>
      <c r="Q10" s="634"/>
      <c r="R10" s="634"/>
      <c r="S10" s="635">
        <f>IF(B2="não","0",E10*2%)</f>
        <v>0</v>
      </c>
      <c r="T10" s="635">
        <f>IF(B2="não","0",F10*2%)</f>
        <v>0</v>
      </c>
      <c r="U10" s="635">
        <f>IF(B2="não","0",G10*2%)</f>
        <v>0</v>
      </c>
      <c r="V10" s="634"/>
      <c r="W10" s="634"/>
      <c r="X10" s="634"/>
      <c r="Y10" s="634"/>
    </row>
    <row r="11" spans="1:25" x14ac:dyDescent="0.25">
      <c r="A11" s="164"/>
      <c r="B11" s="173"/>
      <c r="C11" s="173"/>
      <c r="D11" s="447"/>
      <c r="E11" s="87" t="str">
        <f>IF(A11="","",C11*D11)</f>
        <v/>
      </c>
      <c r="F11" s="60" t="str">
        <f t="shared" ref="F11:F53" si="0">IF(A11="","",IFERROR(((100-$E$5)/100)*E11,0))</f>
        <v/>
      </c>
      <c r="G11" s="60" t="str">
        <f>IF(A11="","",E11-F11)</f>
        <v/>
      </c>
      <c r="H11" s="170"/>
      <c r="J11" s="634"/>
      <c r="K11" s="634"/>
      <c r="L11" s="634"/>
      <c r="M11" s="634"/>
      <c r="N11" s="634"/>
      <c r="O11" s="634"/>
      <c r="P11" s="634"/>
      <c r="Q11" s="634"/>
      <c r="R11" s="634"/>
      <c r="S11" s="636"/>
      <c r="T11" s="634"/>
      <c r="U11" s="637"/>
      <c r="V11" s="634"/>
      <c r="W11" s="634"/>
      <c r="X11" s="634"/>
      <c r="Y11" s="634"/>
    </row>
    <row r="12" spans="1:25" x14ac:dyDescent="0.25">
      <c r="A12" s="164"/>
      <c r="B12" s="173"/>
      <c r="C12" s="173"/>
      <c r="D12" s="447"/>
      <c r="E12" s="88" t="str">
        <f t="shared" ref="E12:E53" si="1">IF(A12="","",C12*D12)</f>
        <v/>
      </c>
      <c r="F12" s="61" t="str">
        <f t="shared" si="0"/>
        <v/>
      </c>
      <c r="G12" s="61" t="str">
        <f t="shared" ref="G12:G53" si="2">IF(A12="","",E12-F12)</f>
        <v/>
      </c>
      <c r="H12" s="171"/>
      <c r="J12" s="634"/>
      <c r="K12" s="634"/>
      <c r="L12" s="634"/>
      <c r="M12" s="634"/>
      <c r="N12" s="634"/>
      <c r="O12" s="634"/>
      <c r="P12" s="634"/>
      <c r="Q12" s="634"/>
      <c r="R12" s="634"/>
      <c r="S12" s="636"/>
      <c r="T12" s="634"/>
      <c r="U12" s="637"/>
      <c r="V12" s="634"/>
      <c r="W12" s="634"/>
      <c r="X12" s="634"/>
      <c r="Y12" s="634"/>
    </row>
    <row r="13" spans="1:25" x14ac:dyDescent="0.25">
      <c r="A13" s="164"/>
      <c r="B13" s="173"/>
      <c r="C13" s="173"/>
      <c r="D13" s="447"/>
      <c r="E13" s="88" t="str">
        <f>IF(A13="","",C13*D13)</f>
        <v/>
      </c>
      <c r="F13" s="61" t="str">
        <f t="shared" si="0"/>
        <v/>
      </c>
      <c r="G13" s="61" t="str">
        <f t="shared" si="2"/>
        <v/>
      </c>
      <c r="H13" s="171"/>
      <c r="J13" s="634"/>
      <c r="K13" s="634"/>
      <c r="L13" s="634"/>
      <c r="M13" s="634"/>
      <c r="N13" s="634"/>
      <c r="O13" s="634"/>
      <c r="P13" s="634"/>
      <c r="Q13" s="634"/>
      <c r="R13" s="634"/>
      <c r="S13" s="636"/>
      <c r="T13" s="634"/>
      <c r="U13" s="637"/>
      <c r="V13" s="634"/>
      <c r="W13" s="634"/>
      <c r="X13" s="634"/>
      <c r="Y13" s="634"/>
    </row>
    <row r="14" spans="1:25" x14ac:dyDescent="0.25">
      <c r="A14" s="164"/>
      <c r="B14" s="165"/>
      <c r="C14" s="165"/>
      <c r="D14" s="166"/>
      <c r="E14" s="88" t="str">
        <f t="shared" si="1"/>
        <v/>
      </c>
      <c r="F14" s="61" t="str">
        <f t="shared" si="0"/>
        <v/>
      </c>
      <c r="G14" s="61" t="str">
        <f t="shared" si="2"/>
        <v/>
      </c>
      <c r="H14" s="171"/>
      <c r="J14" s="634"/>
      <c r="K14" s="634"/>
      <c r="L14" s="634"/>
      <c r="M14" s="634"/>
      <c r="N14" s="634"/>
      <c r="O14" s="634"/>
      <c r="P14" s="634"/>
      <c r="Q14" s="634"/>
      <c r="R14" s="634"/>
      <c r="S14" s="636"/>
      <c r="T14" s="634"/>
      <c r="U14" s="637"/>
      <c r="V14" s="634"/>
      <c r="W14" s="634"/>
      <c r="X14" s="634"/>
      <c r="Y14" s="634"/>
    </row>
    <row r="15" spans="1:25" x14ac:dyDescent="0.25">
      <c r="A15" s="164"/>
      <c r="B15" s="165"/>
      <c r="C15" s="165"/>
      <c r="D15" s="166"/>
      <c r="E15" s="88" t="str">
        <f t="shared" si="1"/>
        <v/>
      </c>
      <c r="F15" s="61" t="str">
        <f t="shared" si="0"/>
        <v/>
      </c>
      <c r="G15" s="61" t="str">
        <f t="shared" si="2"/>
        <v/>
      </c>
      <c r="H15" s="171"/>
      <c r="J15" s="634"/>
      <c r="K15" s="634"/>
      <c r="L15" s="634"/>
      <c r="M15" s="634"/>
      <c r="N15" s="634"/>
      <c r="O15" s="634"/>
      <c r="P15" s="634"/>
      <c r="Q15" s="634"/>
      <c r="R15" s="634"/>
      <c r="S15" s="636"/>
      <c r="T15" s="634"/>
      <c r="U15" s="637"/>
      <c r="V15" s="634"/>
      <c r="W15" s="634"/>
      <c r="X15" s="634"/>
      <c r="Y15" s="634"/>
    </row>
    <row r="16" spans="1:25" x14ac:dyDescent="0.25">
      <c r="A16" s="164"/>
      <c r="B16" s="165"/>
      <c r="C16" s="165"/>
      <c r="D16" s="166"/>
      <c r="E16" s="88" t="str">
        <f t="shared" si="1"/>
        <v/>
      </c>
      <c r="F16" s="61" t="str">
        <f t="shared" si="0"/>
        <v/>
      </c>
      <c r="G16" s="61" t="str">
        <f t="shared" si="2"/>
        <v/>
      </c>
      <c r="H16" s="171"/>
      <c r="J16" s="634"/>
      <c r="K16" s="634"/>
      <c r="L16" s="634"/>
      <c r="M16" s="634"/>
      <c r="N16" s="634"/>
      <c r="O16" s="634"/>
      <c r="P16" s="634"/>
      <c r="Q16" s="634"/>
      <c r="R16" s="634"/>
      <c r="S16" s="636"/>
      <c r="T16" s="634"/>
      <c r="U16" s="637"/>
      <c r="V16" s="634"/>
      <c r="W16" s="634"/>
      <c r="X16" s="634"/>
      <c r="Y16" s="634"/>
    </row>
    <row r="17" spans="1:25" x14ac:dyDescent="0.25">
      <c r="A17" s="164"/>
      <c r="B17" s="165"/>
      <c r="C17" s="165"/>
      <c r="D17" s="166"/>
      <c r="E17" s="88" t="str">
        <f t="shared" si="1"/>
        <v/>
      </c>
      <c r="F17" s="61" t="str">
        <f t="shared" si="0"/>
        <v/>
      </c>
      <c r="G17" s="61" t="str">
        <f t="shared" si="2"/>
        <v/>
      </c>
      <c r="H17" s="171"/>
      <c r="J17" s="634"/>
      <c r="K17" s="634"/>
      <c r="L17" s="634"/>
      <c r="M17" s="634"/>
      <c r="N17" s="634"/>
      <c r="O17" s="634"/>
      <c r="P17" s="634"/>
      <c r="Q17" s="634"/>
      <c r="R17" s="634"/>
      <c r="S17" s="636"/>
      <c r="T17" s="634"/>
      <c r="U17" s="637"/>
      <c r="V17" s="634"/>
      <c r="W17" s="634"/>
      <c r="X17" s="634"/>
      <c r="Y17" s="634"/>
    </row>
    <row r="18" spans="1:25" x14ac:dyDescent="0.25">
      <c r="A18" s="164"/>
      <c r="B18" s="165"/>
      <c r="C18" s="165"/>
      <c r="D18" s="166"/>
      <c r="E18" s="88" t="str">
        <f t="shared" si="1"/>
        <v/>
      </c>
      <c r="F18" s="61" t="str">
        <f t="shared" si="0"/>
        <v/>
      </c>
      <c r="G18" s="61" t="str">
        <f t="shared" si="2"/>
        <v/>
      </c>
      <c r="H18" s="171"/>
      <c r="J18" s="634"/>
      <c r="K18" s="634"/>
      <c r="L18" s="634"/>
      <c r="M18" s="634"/>
      <c r="N18" s="634"/>
      <c r="O18" s="634"/>
      <c r="P18" s="634"/>
      <c r="Q18" s="634"/>
      <c r="R18" s="634"/>
      <c r="S18" s="636"/>
      <c r="T18" s="634"/>
      <c r="U18" s="637"/>
      <c r="V18" s="634"/>
      <c r="W18" s="634"/>
      <c r="X18" s="634"/>
      <c r="Y18" s="634"/>
    </row>
    <row r="19" spans="1:25" x14ac:dyDescent="0.25">
      <c r="A19" s="164"/>
      <c r="B19" s="165"/>
      <c r="C19" s="165"/>
      <c r="D19" s="166"/>
      <c r="E19" s="88" t="str">
        <f t="shared" si="1"/>
        <v/>
      </c>
      <c r="F19" s="61" t="str">
        <f t="shared" si="0"/>
        <v/>
      </c>
      <c r="G19" s="61" t="str">
        <f t="shared" si="2"/>
        <v/>
      </c>
      <c r="H19" s="171"/>
      <c r="J19" s="634"/>
      <c r="K19" s="634"/>
      <c r="L19" s="634"/>
      <c r="M19" s="634"/>
      <c r="N19" s="634"/>
      <c r="O19" s="634"/>
      <c r="P19" s="634"/>
      <c r="Q19" s="634"/>
      <c r="R19" s="634"/>
      <c r="S19" s="636"/>
      <c r="T19" s="634"/>
      <c r="U19" s="637"/>
      <c r="V19" s="634"/>
      <c r="W19" s="634"/>
      <c r="X19" s="634"/>
      <c r="Y19" s="634"/>
    </row>
    <row r="20" spans="1:25" x14ac:dyDescent="0.25">
      <c r="A20" s="164"/>
      <c r="B20" s="165"/>
      <c r="C20" s="165"/>
      <c r="D20" s="166"/>
      <c r="E20" s="88" t="str">
        <f t="shared" si="1"/>
        <v/>
      </c>
      <c r="F20" s="61" t="str">
        <f t="shared" si="0"/>
        <v/>
      </c>
      <c r="G20" s="61" t="str">
        <f t="shared" si="2"/>
        <v/>
      </c>
      <c r="H20" s="171"/>
      <c r="J20" s="634"/>
      <c r="K20" s="634"/>
      <c r="L20" s="634"/>
      <c r="M20" s="634"/>
      <c r="N20" s="634"/>
      <c r="O20" s="634"/>
      <c r="P20" s="634"/>
      <c r="Q20" s="634"/>
      <c r="R20" s="634"/>
      <c r="S20" s="636"/>
      <c r="T20" s="634"/>
      <c r="U20" s="637"/>
      <c r="V20" s="634"/>
      <c r="W20" s="634"/>
      <c r="X20" s="634"/>
      <c r="Y20" s="634"/>
    </row>
    <row r="21" spans="1:25" x14ac:dyDescent="0.25">
      <c r="A21" s="164"/>
      <c r="B21" s="165"/>
      <c r="C21" s="165"/>
      <c r="D21" s="166"/>
      <c r="E21" s="88" t="str">
        <f t="shared" si="1"/>
        <v/>
      </c>
      <c r="F21" s="61" t="str">
        <f t="shared" si="0"/>
        <v/>
      </c>
      <c r="G21" s="61" t="str">
        <f t="shared" si="2"/>
        <v/>
      </c>
      <c r="H21" s="171"/>
      <c r="J21" s="634"/>
      <c r="K21" s="634"/>
      <c r="L21" s="634"/>
      <c r="M21" s="634"/>
      <c r="N21" s="634"/>
      <c r="O21" s="634"/>
      <c r="P21" s="634"/>
      <c r="Q21" s="634"/>
      <c r="R21" s="634"/>
      <c r="S21" s="636"/>
      <c r="T21" s="634"/>
      <c r="U21" s="637"/>
      <c r="V21" s="634"/>
      <c r="W21" s="634"/>
      <c r="X21" s="634"/>
      <c r="Y21" s="634"/>
    </row>
    <row r="22" spans="1:25" x14ac:dyDescent="0.25">
      <c r="A22" s="164"/>
      <c r="B22" s="165"/>
      <c r="C22" s="165"/>
      <c r="D22" s="166"/>
      <c r="E22" s="88" t="str">
        <f t="shared" si="1"/>
        <v/>
      </c>
      <c r="F22" s="61" t="str">
        <f t="shared" si="0"/>
        <v/>
      </c>
      <c r="G22" s="61" t="str">
        <f t="shared" si="2"/>
        <v/>
      </c>
      <c r="H22" s="171"/>
      <c r="J22" s="634"/>
      <c r="K22" s="634"/>
      <c r="L22" s="634"/>
      <c r="M22" s="634"/>
      <c r="N22" s="634"/>
      <c r="O22" s="634"/>
      <c r="P22" s="634"/>
      <c r="Q22" s="634"/>
      <c r="R22" s="634"/>
      <c r="S22" s="636"/>
      <c r="T22" s="634"/>
      <c r="U22" s="637"/>
      <c r="V22" s="634"/>
      <c r="W22" s="634"/>
      <c r="X22" s="634"/>
      <c r="Y22" s="634"/>
    </row>
    <row r="23" spans="1:25" x14ac:dyDescent="0.25">
      <c r="A23" s="164"/>
      <c r="B23" s="165"/>
      <c r="C23" s="165"/>
      <c r="D23" s="166"/>
      <c r="E23" s="88" t="str">
        <f t="shared" si="1"/>
        <v/>
      </c>
      <c r="F23" s="61" t="str">
        <f t="shared" si="0"/>
        <v/>
      </c>
      <c r="G23" s="61" t="str">
        <f t="shared" si="2"/>
        <v/>
      </c>
      <c r="H23" s="171"/>
      <c r="J23" s="634"/>
      <c r="K23" s="634"/>
      <c r="L23" s="634"/>
      <c r="M23" s="634"/>
      <c r="N23" s="634"/>
      <c r="O23" s="634"/>
      <c r="P23" s="634"/>
      <c r="Q23" s="634"/>
      <c r="R23" s="634"/>
      <c r="S23" s="636"/>
      <c r="T23" s="634"/>
      <c r="U23" s="637"/>
      <c r="V23" s="634"/>
      <c r="W23" s="634"/>
      <c r="X23" s="634"/>
      <c r="Y23" s="634"/>
    </row>
    <row r="24" spans="1:25" x14ac:dyDescent="0.25">
      <c r="A24" s="164"/>
      <c r="B24" s="165"/>
      <c r="C24" s="165"/>
      <c r="D24" s="166"/>
      <c r="E24" s="88" t="str">
        <f t="shared" si="1"/>
        <v/>
      </c>
      <c r="F24" s="61" t="str">
        <f t="shared" si="0"/>
        <v/>
      </c>
      <c r="G24" s="61" t="str">
        <f t="shared" si="2"/>
        <v/>
      </c>
      <c r="H24" s="171"/>
      <c r="J24" s="634"/>
      <c r="K24" s="634"/>
      <c r="L24" s="634"/>
      <c r="M24" s="634"/>
      <c r="N24" s="634"/>
      <c r="O24" s="634"/>
      <c r="P24" s="634"/>
      <c r="Q24" s="634"/>
      <c r="R24" s="634"/>
      <c r="S24" s="636"/>
      <c r="T24" s="634"/>
      <c r="U24" s="637"/>
      <c r="V24" s="634"/>
      <c r="W24" s="634"/>
      <c r="X24" s="634"/>
      <c r="Y24" s="634"/>
    </row>
    <row r="25" spans="1:25" x14ac:dyDescent="0.25">
      <c r="A25" s="164"/>
      <c r="B25" s="165"/>
      <c r="C25" s="165"/>
      <c r="D25" s="166"/>
      <c r="E25" s="88" t="str">
        <f t="shared" si="1"/>
        <v/>
      </c>
      <c r="F25" s="61" t="str">
        <f t="shared" si="0"/>
        <v/>
      </c>
      <c r="G25" s="61" t="str">
        <f t="shared" si="2"/>
        <v/>
      </c>
      <c r="H25" s="171"/>
      <c r="J25" s="634"/>
      <c r="K25" s="634"/>
      <c r="L25" s="634"/>
      <c r="M25" s="634"/>
      <c r="N25" s="634"/>
      <c r="O25" s="634"/>
      <c r="P25" s="634"/>
      <c r="Q25" s="634"/>
      <c r="R25" s="634"/>
      <c r="S25" s="636"/>
      <c r="T25" s="634"/>
      <c r="U25" s="637"/>
      <c r="V25" s="634"/>
      <c r="W25" s="634"/>
      <c r="X25" s="634"/>
      <c r="Y25" s="634"/>
    </row>
    <row r="26" spans="1:25" x14ac:dyDescent="0.25">
      <c r="A26" s="164"/>
      <c r="B26" s="165"/>
      <c r="C26" s="165"/>
      <c r="D26" s="166"/>
      <c r="E26" s="88" t="str">
        <f t="shared" si="1"/>
        <v/>
      </c>
      <c r="F26" s="61" t="str">
        <f t="shared" si="0"/>
        <v/>
      </c>
      <c r="G26" s="61" t="str">
        <f t="shared" si="2"/>
        <v/>
      </c>
      <c r="H26" s="171"/>
      <c r="J26" s="634"/>
      <c r="K26" s="634"/>
      <c r="L26" s="634"/>
      <c r="M26" s="634"/>
      <c r="N26" s="634"/>
      <c r="O26" s="634"/>
      <c r="P26" s="634"/>
      <c r="Q26" s="634"/>
      <c r="R26" s="634"/>
      <c r="S26" s="636"/>
      <c r="T26" s="634"/>
      <c r="U26" s="637"/>
      <c r="V26" s="634"/>
      <c r="W26" s="634"/>
      <c r="X26" s="634"/>
      <c r="Y26" s="634"/>
    </row>
    <row r="27" spans="1:25" x14ac:dyDescent="0.25">
      <c r="A27" s="164"/>
      <c r="B27" s="165"/>
      <c r="C27" s="165"/>
      <c r="D27" s="166"/>
      <c r="E27" s="88" t="str">
        <f t="shared" si="1"/>
        <v/>
      </c>
      <c r="F27" s="61" t="str">
        <f t="shared" si="0"/>
        <v/>
      </c>
      <c r="G27" s="61" t="str">
        <f t="shared" si="2"/>
        <v/>
      </c>
      <c r="H27" s="171"/>
      <c r="J27" s="634"/>
      <c r="K27" s="634"/>
      <c r="L27" s="634"/>
      <c r="M27" s="634"/>
      <c r="N27" s="634"/>
      <c r="O27" s="634"/>
      <c r="P27" s="634"/>
      <c r="Q27" s="634"/>
      <c r="R27" s="634"/>
      <c r="S27" s="636"/>
      <c r="T27" s="634"/>
      <c r="U27" s="637"/>
      <c r="V27" s="634"/>
      <c r="W27" s="634"/>
      <c r="X27" s="634"/>
      <c r="Y27" s="634"/>
    </row>
    <row r="28" spans="1:25" x14ac:dyDescent="0.25">
      <c r="A28" s="164"/>
      <c r="B28" s="165"/>
      <c r="C28" s="165"/>
      <c r="D28" s="166"/>
      <c r="E28" s="88" t="str">
        <f t="shared" si="1"/>
        <v/>
      </c>
      <c r="F28" s="61" t="str">
        <f t="shared" si="0"/>
        <v/>
      </c>
      <c r="G28" s="61" t="str">
        <f t="shared" si="2"/>
        <v/>
      </c>
      <c r="H28" s="171"/>
      <c r="J28" s="634"/>
      <c r="K28" s="634"/>
      <c r="L28" s="634"/>
      <c r="M28" s="634"/>
      <c r="N28" s="634"/>
      <c r="O28" s="634"/>
      <c r="P28" s="634"/>
      <c r="Q28" s="634"/>
      <c r="R28" s="634"/>
      <c r="S28" s="636"/>
      <c r="T28" s="634"/>
      <c r="U28" s="637"/>
      <c r="V28" s="634"/>
      <c r="W28" s="634"/>
      <c r="X28" s="634"/>
      <c r="Y28" s="634"/>
    </row>
    <row r="29" spans="1:25" x14ac:dyDescent="0.25">
      <c r="A29" s="164"/>
      <c r="B29" s="165"/>
      <c r="C29" s="165"/>
      <c r="D29" s="166"/>
      <c r="E29" s="88" t="str">
        <f t="shared" si="1"/>
        <v/>
      </c>
      <c r="F29" s="61" t="str">
        <f t="shared" si="0"/>
        <v/>
      </c>
      <c r="G29" s="61" t="str">
        <f t="shared" si="2"/>
        <v/>
      </c>
      <c r="H29" s="171"/>
      <c r="J29" s="634"/>
      <c r="K29" s="634"/>
      <c r="L29" s="634"/>
      <c r="M29" s="634"/>
      <c r="N29" s="634"/>
      <c r="O29" s="634"/>
      <c r="P29" s="634"/>
      <c r="Q29" s="634"/>
      <c r="R29" s="634"/>
      <c r="S29" s="636"/>
      <c r="T29" s="634"/>
      <c r="U29" s="637"/>
      <c r="V29" s="634"/>
      <c r="W29" s="634"/>
      <c r="X29" s="634"/>
      <c r="Y29" s="634"/>
    </row>
    <row r="30" spans="1:25" x14ac:dyDescent="0.25">
      <c r="A30" s="164"/>
      <c r="B30" s="165"/>
      <c r="C30" s="165"/>
      <c r="D30" s="166"/>
      <c r="E30" s="88" t="str">
        <f t="shared" si="1"/>
        <v/>
      </c>
      <c r="F30" s="61" t="str">
        <f t="shared" si="0"/>
        <v/>
      </c>
      <c r="G30" s="61" t="str">
        <f t="shared" si="2"/>
        <v/>
      </c>
      <c r="H30" s="171"/>
      <c r="J30" s="634"/>
      <c r="K30" s="634"/>
      <c r="L30" s="634"/>
      <c r="M30" s="634"/>
      <c r="N30" s="634"/>
      <c r="O30" s="634"/>
      <c r="P30" s="634"/>
      <c r="Q30" s="634"/>
      <c r="R30" s="634"/>
      <c r="S30" s="636"/>
      <c r="T30" s="634"/>
      <c r="U30" s="637"/>
      <c r="V30" s="634"/>
      <c r="W30" s="634"/>
      <c r="X30" s="634"/>
      <c r="Y30" s="634"/>
    </row>
    <row r="31" spans="1:25" x14ac:dyDescent="0.25">
      <c r="A31" s="164"/>
      <c r="B31" s="165"/>
      <c r="C31" s="165"/>
      <c r="D31" s="166"/>
      <c r="E31" s="88" t="str">
        <f t="shared" si="1"/>
        <v/>
      </c>
      <c r="F31" s="61" t="str">
        <f t="shared" si="0"/>
        <v/>
      </c>
      <c r="G31" s="61" t="str">
        <f t="shared" si="2"/>
        <v/>
      </c>
      <c r="H31" s="171"/>
      <c r="J31" s="634"/>
      <c r="K31" s="634"/>
      <c r="L31" s="634"/>
      <c r="M31" s="634"/>
      <c r="N31" s="634"/>
      <c r="O31" s="634"/>
      <c r="P31" s="634"/>
      <c r="Q31" s="634"/>
      <c r="R31" s="634"/>
      <c r="S31" s="636"/>
      <c r="T31" s="634"/>
      <c r="U31" s="637"/>
      <c r="V31" s="634"/>
      <c r="W31" s="634"/>
      <c r="X31" s="634"/>
      <c r="Y31" s="634"/>
    </row>
    <row r="32" spans="1:25" x14ac:dyDescent="0.25">
      <c r="A32" s="164"/>
      <c r="B32" s="165"/>
      <c r="C32" s="165"/>
      <c r="D32" s="166"/>
      <c r="E32" s="88" t="str">
        <f t="shared" si="1"/>
        <v/>
      </c>
      <c r="F32" s="61" t="str">
        <f t="shared" si="0"/>
        <v/>
      </c>
      <c r="G32" s="61" t="str">
        <f t="shared" si="2"/>
        <v/>
      </c>
      <c r="H32" s="171"/>
      <c r="J32" s="634"/>
      <c r="K32" s="634"/>
      <c r="L32" s="634"/>
      <c r="M32" s="634"/>
      <c r="N32" s="634"/>
      <c r="O32" s="634"/>
      <c r="P32" s="634"/>
      <c r="Q32" s="634"/>
      <c r="R32" s="634"/>
      <c r="S32" s="636"/>
      <c r="T32" s="634"/>
      <c r="U32" s="637"/>
      <c r="V32" s="634"/>
      <c r="W32" s="634"/>
      <c r="X32" s="634"/>
      <c r="Y32" s="634"/>
    </row>
    <row r="33" spans="1:25" x14ac:dyDescent="0.25">
      <c r="A33" s="164"/>
      <c r="B33" s="165"/>
      <c r="C33" s="165"/>
      <c r="D33" s="166"/>
      <c r="E33" s="88" t="str">
        <f t="shared" si="1"/>
        <v/>
      </c>
      <c r="F33" s="61" t="str">
        <f t="shared" si="0"/>
        <v/>
      </c>
      <c r="G33" s="61" t="str">
        <f t="shared" si="2"/>
        <v/>
      </c>
      <c r="H33" s="171"/>
      <c r="J33" s="634"/>
      <c r="K33" s="634"/>
      <c r="L33" s="634"/>
      <c r="M33" s="634"/>
      <c r="N33" s="634"/>
      <c r="O33" s="634"/>
      <c r="P33" s="634"/>
      <c r="Q33" s="634"/>
      <c r="R33" s="634"/>
      <c r="S33" s="636"/>
      <c r="T33" s="634"/>
      <c r="U33" s="637"/>
      <c r="V33" s="634"/>
      <c r="W33" s="634"/>
      <c r="X33" s="634"/>
      <c r="Y33" s="634"/>
    </row>
    <row r="34" spans="1:25" x14ac:dyDescent="0.25">
      <c r="A34" s="164"/>
      <c r="B34" s="165"/>
      <c r="C34" s="165"/>
      <c r="D34" s="166"/>
      <c r="E34" s="88" t="str">
        <f t="shared" si="1"/>
        <v/>
      </c>
      <c r="F34" s="61" t="str">
        <f t="shared" si="0"/>
        <v/>
      </c>
      <c r="G34" s="61" t="str">
        <f t="shared" si="2"/>
        <v/>
      </c>
      <c r="H34" s="171"/>
      <c r="J34" s="634"/>
      <c r="K34" s="634"/>
      <c r="L34" s="634"/>
      <c r="M34" s="634"/>
      <c r="N34" s="634"/>
      <c r="O34" s="634"/>
      <c r="P34" s="634"/>
      <c r="Q34" s="634"/>
      <c r="R34" s="634"/>
      <c r="S34" s="636"/>
      <c r="T34" s="634"/>
      <c r="U34" s="637"/>
      <c r="V34" s="634"/>
      <c r="W34" s="634"/>
      <c r="X34" s="634"/>
      <c r="Y34" s="634"/>
    </row>
    <row r="35" spans="1:25" x14ac:dyDescent="0.25">
      <c r="A35" s="164"/>
      <c r="B35" s="165"/>
      <c r="C35" s="165"/>
      <c r="D35" s="166"/>
      <c r="E35" s="88" t="str">
        <f t="shared" si="1"/>
        <v/>
      </c>
      <c r="F35" s="61" t="str">
        <f t="shared" si="0"/>
        <v/>
      </c>
      <c r="G35" s="61" t="str">
        <f t="shared" si="2"/>
        <v/>
      </c>
      <c r="H35" s="171"/>
      <c r="J35" s="634"/>
      <c r="K35" s="634"/>
      <c r="L35" s="634"/>
      <c r="M35" s="634"/>
      <c r="N35" s="634"/>
      <c r="O35" s="634"/>
      <c r="P35" s="634"/>
      <c r="Q35" s="634"/>
      <c r="R35" s="634"/>
      <c r="S35" s="636"/>
      <c r="T35" s="634"/>
      <c r="U35" s="637"/>
      <c r="V35" s="634"/>
      <c r="W35" s="634"/>
      <c r="X35" s="634"/>
      <c r="Y35" s="634"/>
    </row>
    <row r="36" spans="1:25" x14ac:dyDescent="0.25">
      <c r="A36" s="164"/>
      <c r="B36" s="165"/>
      <c r="C36" s="165"/>
      <c r="D36" s="166"/>
      <c r="E36" s="88" t="str">
        <f t="shared" si="1"/>
        <v/>
      </c>
      <c r="F36" s="61" t="str">
        <f t="shared" si="0"/>
        <v/>
      </c>
      <c r="G36" s="61" t="str">
        <f t="shared" si="2"/>
        <v/>
      </c>
      <c r="H36" s="171"/>
      <c r="J36" s="634"/>
      <c r="K36" s="634"/>
      <c r="L36" s="634"/>
      <c r="M36" s="634"/>
      <c r="N36" s="634"/>
      <c r="O36" s="634"/>
      <c r="P36" s="634"/>
      <c r="Q36" s="634"/>
      <c r="R36" s="634"/>
      <c r="S36" s="636"/>
      <c r="T36" s="634"/>
      <c r="U36" s="637"/>
      <c r="V36" s="634"/>
      <c r="W36" s="634"/>
      <c r="X36" s="634"/>
      <c r="Y36" s="634"/>
    </row>
    <row r="37" spans="1:25" x14ac:dyDescent="0.25">
      <c r="A37" s="164"/>
      <c r="B37" s="165"/>
      <c r="C37" s="165"/>
      <c r="D37" s="166"/>
      <c r="E37" s="88" t="str">
        <f t="shared" si="1"/>
        <v/>
      </c>
      <c r="F37" s="61" t="str">
        <f t="shared" si="0"/>
        <v/>
      </c>
      <c r="G37" s="61" t="str">
        <f t="shared" si="2"/>
        <v/>
      </c>
      <c r="H37" s="171"/>
      <c r="J37" s="634"/>
      <c r="K37" s="634"/>
      <c r="L37" s="634"/>
      <c r="M37" s="634"/>
      <c r="N37" s="634"/>
      <c r="O37" s="634"/>
      <c r="P37" s="634"/>
      <c r="Q37" s="634"/>
      <c r="R37" s="634"/>
      <c r="S37" s="636"/>
      <c r="T37" s="634"/>
      <c r="U37" s="637"/>
      <c r="V37" s="634"/>
      <c r="W37" s="634"/>
      <c r="X37" s="634"/>
      <c r="Y37" s="634"/>
    </row>
    <row r="38" spans="1:25" x14ac:dyDescent="0.25">
      <c r="A38" s="164"/>
      <c r="B38" s="165"/>
      <c r="C38" s="165"/>
      <c r="D38" s="166"/>
      <c r="E38" s="88" t="str">
        <f t="shared" si="1"/>
        <v/>
      </c>
      <c r="F38" s="61" t="str">
        <f t="shared" si="0"/>
        <v/>
      </c>
      <c r="G38" s="61" t="str">
        <f t="shared" si="2"/>
        <v/>
      </c>
      <c r="H38" s="171"/>
      <c r="J38" s="634"/>
      <c r="K38" s="634"/>
      <c r="L38" s="634"/>
      <c r="M38" s="634"/>
      <c r="N38" s="634"/>
      <c r="O38" s="634"/>
      <c r="P38" s="634"/>
      <c r="Q38" s="634"/>
      <c r="R38" s="634"/>
      <c r="S38" s="636"/>
      <c r="T38" s="634"/>
      <c r="U38" s="637"/>
      <c r="V38" s="634"/>
      <c r="W38" s="634"/>
      <c r="X38" s="634"/>
      <c r="Y38" s="634"/>
    </row>
    <row r="39" spans="1:25" x14ac:dyDescent="0.25">
      <c r="A39" s="164"/>
      <c r="B39" s="165"/>
      <c r="C39" s="165"/>
      <c r="D39" s="166"/>
      <c r="E39" s="88" t="str">
        <f t="shared" si="1"/>
        <v/>
      </c>
      <c r="F39" s="61" t="str">
        <f t="shared" si="0"/>
        <v/>
      </c>
      <c r="G39" s="61" t="str">
        <f t="shared" si="2"/>
        <v/>
      </c>
      <c r="H39" s="171"/>
      <c r="J39" s="634"/>
      <c r="K39" s="634"/>
      <c r="L39" s="634"/>
      <c r="M39" s="634"/>
      <c r="N39" s="634"/>
      <c r="O39" s="634"/>
      <c r="P39" s="634"/>
      <c r="Q39" s="634"/>
      <c r="R39" s="634"/>
      <c r="S39" s="636"/>
      <c r="T39" s="634"/>
      <c r="U39" s="637"/>
      <c r="V39" s="634"/>
      <c r="W39" s="634"/>
      <c r="X39" s="634"/>
      <c r="Y39" s="634"/>
    </row>
    <row r="40" spans="1:25" x14ac:dyDescent="0.25">
      <c r="A40" s="164"/>
      <c r="B40" s="165"/>
      <c r="C40" s="165"/>
      <c r="D40" s="166"/>
      <c r="E40" s="88" t="str">
        <f t="shared" si="1"/>
        <v/>
      </c>
      <c r="F40" s="61" t="str">
        <f t="shared" si="0"/>
        <v/>
      </c>
      <c r="G40" s="61" t="str">
        <f t="shared" si="2"/>
        <v/>
      </c>
      <c r="H40" s="171"/>
      <c r="J40" s="634"/>
      <c r="K40" s="634"/>
      <c r="L40" s="634"/>
      <c r="M40" s="634"/>
      <c r="N40" s="634"/>
      <c r="O40" s="634"/>
      <c r="P40" s="634"/>
      <c r="Q40" s="634"/>
      <c r="R40" s="634"/>
      <c r="S40" s="636"/>
      <c r="T40" s="634"/>
      <c r="U40" s="637"/>
      <c r="V40" s="634"/>
      <c r="W40" s="634"/>
      <c r="X40" s="634"/>
      <c r="Y40" s="634"/>
    </row>
    <row r="41" spans="1:25" x14ac:dyDescent="0.25">
      <c r="A41" s="164"/>
      <c r="B41" s="165"/>
      <c r="C41" s="165"/>
      <c r="D41" s="166"/>
      <c r="E41" s="88" t="str">
        <f t="shared" si="1"/>
        <v/>
      </c>
      <c r="F41" s="61" t="str">
        <f t="shared" si="0"/>
        <v/>
      </c>
      <c r="G41" s="61" t="str">
        <f t="shared" si="2"/>
        <v/>
      </c>
      <c r="H41" s="171"/>
      <c r="J41" s="634"/>
      <c r="K41" s="634"/>
      <c r="L41" s="634"/>
      <c r="M41" s="634"/>
      <c r="N41" s="634"/>
      <c r="O41" s="634"/>
      <c r="P41" s="634"/>
      <c r="Q41" s="634"/>
      <c r="R41" s="634"/>
      <c r="S41" s="636"/>
      <c r="T41" s="634"/>
      <c r="U41" s="637"/>
      <c r="V41" s="634"/>
      <c r="W41" s="634"/>
      <c r="X41" s="634"/>
      <c r="Y41" s="634"/>
    </row>
    <row r="42" spans="1:25" x14ac:dyDescent="0.25">
      <c r="A42" s="164"/>
      <c r="B42" s="165"/>
      <c r="C42" s="165"/>
      <c r="D42" s="166"/>
      <c r="E42" s="88" t="str">
        <f t="shared" si="1"/>
        <v/>
      </c>
      <c r="F42" s="61" t="str">
        <f t="shared" si="0"/>
        <v/>
      </c>
      <c r="G42" s="61" t="str">
        <f t="shared" si="2"/>
        <v/>
      </c>
      <c r="H42" s="171"/>
      <c r="J42" s="634"/>
      <c r="K42" s="634"/>
      <c r="L42" s="634"/>
      <c r="M42" s="634"/>
      <c r="N42" s="634"/>
      <c r="O42" s="634"/>
      <c r="P42" s="634"/>
      <c r="Q42" s="634"/>
      <c r="R42" s="634"/>
      <c r="S42" s="636"/>
      <c r="T42" s="634"/>
      <c r="U42" s="637"/>
      <c r="V42" s="634"/>
      <c r="W42" s="634"/>
      <c r="X42" s="634"/>
      <c r="Y42" s="634"/>
    </row>
    <row r="43" spans="1:25" x14ac:dyDescent="0.25">
      <c r="A43" s="164"/>
      <c r="B43" s="165"/>
      <c r="C43" s="165"/>
      <c r="D43" s="166"/>
      <c r="E43" s="88" t="str">
        <f t="shared" si="1"/>
        <v/>
      </c>
      <c r="F43" s="61" t="str">
        <f t="shared" si="0"/>
        <v/>
      </c>
      <c r="G43" s="61" t="str">
        <f t="shared" si="2"/>
        <v/>
      </c>
      <c r="H43" s="171"/>
      <c r="J43" s="634"/>
      <c r="K43" s="634"/>
      <c r="L43" s="634"/>
      <c r="M43" s="634"/>
      <c r="N43" s="634"/>
      <c r="O43" s="634"/>
      <c r="P43" s="634"/>
      <c r="Q43" s="634"/>
      <c r="R43" s="634"/>
      <c r="S43" s="636"/>
      <c r="T43" s="634"/>
      <c r="U43" s="637"/>
      <c r="V43" s="634"/>
      <c r="W43" s="634"/>
      <c r="X43" s="634"/>
      <c r="Y43" s="634"/>
    </row>
    <row r="44" spans="1:25" x14ac:dyDescent="0.25">
      <c r="A44" s="164"/>
      <c r="B44" s="165"/>
      <c r="C44" s="165"/>
      <c r="D44" s="166"/>
      <c r="E44" s="88" t="str">
        <f t="shared" si="1"/>
        <v/>
      </c>
      <c r="F44" s="61" t="str">
        <f t="shared" si="0"/>
        <v/>
      </c>
      <c r="G44" s="61" t="str">
        <f t="shared" si="2"/>
        <v/>
      </c>
      <c r="H44" s="171"/>
      <c r="J44" s="634"/>
      <c r="K44" s="634"/>
      <c r="L44" s="634"/>
      <c r="M44" s="634"/>
      <c r="N44" s="634"/>
      <c r="O44" s="634"/>
      <c r="P44" s="634"/>
      <c r="Q44" s="634"/>
      <c r="R44" s="634"/>
      <c r="S44" s="636"/>
      <c r="T44" s="634"/>
      <c r="U44" s="637"/>
      <c r="V44" s="634"/>
      <c r="W44" s="634"/>
      <c r="X44" s="634"/>
      <c r="Y44" s="634"/>
    </row>
    <row r="45" spans="1:25" x14ac:dyDescent="0.25">
      <c r="A45" s="164"/>
      <c r="B45" s="165"/>
      <c r="C45" s="165"/>
      <c r="D45" s="166"/>
      <c r="E45" s="88" t="str">
        <f t="shared" si="1"/>
        <v/>
      </c>
      <c r="F45" s="61" t="str">
        <f t="shared" si="0"/>
        <v/>
      </c>
      <c r="G45" s="61" t="str">
        <f t="shared" si="2"/>
        <v/>
      </c>
      <c r="H45" s="171"/>
      <c r="J45" s="634"/>
      <c r="K45" s="634"/>
      <c r="L45" s="634"/>
      <c r="M45" s="634"/>
      <c r="N45" s="634"/>
      <c r="O45" s="634"/>
      <c r="P45" s="634"/>
      <c r="Q45" s="634"/>
      <c r="R45" s="634"/>
      <c r="S45" s="636"/>
      <c r="T45" s="634"/>
      <c r="U45" s="637"/>
      <c r="V45" s="634"/>
      <c r="W45" s="634"/>
      <c r="X45" s="634"/>
      <c r="Y45" s="634"/>
    </row>
    <row r="46" spans="1:25" x14ac:dyDescent="0.25">
      <c r="A46" s="164"/>
      <c r="B46" s="165"/>
      <c r="C46" s="165"/>
      <c r="D46" s="166"/>
      <c r="E46" s="88" t="str">
        <f t="shared" si="1"/>
        <v/>
      </c>
      <c r="F46" s="61" t="str">
        <f t="shared" si="0"/>
        <v/>
      </c>
      <c r="G46" s="61" t="str">
        <f t="shared" si="2"/>
        <v/>
      </c>
      <c r="H46" s="171"/>
      <c r="J46" s="634"/>
      <c r="K46" s="634"/>
      <c r="L46" s="634"/>
      <c r="M46" s="634"/>
      <c r="N46" s="634"/>
      <c r="O46" s="634"/>
      <c r="P46" s="634"/>
      <c r="Q46" s="634"/>
      <c r="R46" s="634"/>
      <c r="S46" s="636"/>
      <c r="T46" s="634"/>
      <c r="U46" s="637"/>
      <c r="V46" s="634"/>
      <c r="W46" s="634"/>
      <c r="X46" s="634"/>
      <c r="Y46" s="634"/>
    </row>
    <row r="47" spans="1:25" x14ac:dyDescent="0.25">
      <c r="A47" s="164"/>
      <c r="B47" s="165"/>
      <c r="C47" s="165"/>
      <c r="D47" s="166"/>
      <c r="E47" s="88" t="str">
        <f t="shared" si="1"/>
        <v/>
      </c>
      <c r="F47" s="61" t="str">
        <f t="shared" si="0"/>
        <v/>
      </c>
      <c r="G47" s="61" t="str">
        <f t="shared" si="2"/>
        <v/>
      </c>
      <c r="H47" s="171"/>
      <c r="J47" s="634"/>
      <c r="K47" s="634"/>
      <c r="L47" s="634"/>
      <c r="M47" s="634"/>
      <c r="N47" s="634"/>
      <c r="O47" s="634"/>
      <c r="P47" s="634"/>
      <c r="Q47" s="634"/>
      <c r="R47" s="634"/>
      <c r="S47" s="636"/>
      <c r="T47" s="634"/>
      <c r="U47" s="637"/>
      <c r="V47" s="634"/>
      <c r="W47" s="634"/>
      <c r="X47" s="634"/>
      <c r="Y47" s="634"/>
    </row>
    <row r="48" spans="1:25" x14ac:dyDescent="0.25">
      <c r="A48" s="164"/>
      <c r="B48" s="165"/>
      <c r="C48" s="165"/>
      <c r="D48" s="166"/>
      <c r="E48" s="88" t="str">
        <f t="shared" si="1"/>
        <v/>
      </c>
      <c r="F48" s="61" t="str">
        <f t="shared" si="0"/>
        <v/>
      </c>
      <c r="G48" s="61" t="str">
        <f t="shared" si="2"/>
        <v/>
      </c>
      <c r="H48" s="171"/>
      <c r="J48" s="634"/>
      <c r="K48" s="634"/>
      <c r="L48" s="634"/>
      <c r="M48" s="634"/>
      <c r="N48" s="634"/>
      <c r="O48" s="634"/>
      <c r="P48" s="634"/>
      <c r="Q48" s="634"/>
      <c r="R48" s="634"/>
      <c r="S48" s="636"/>
      <c r="T48" s="634"/>
      <c r="U48" s="637"/>
      <c r="V48" s="634"/>
      <c r="W48" s="634"/>
      <c r="X48" s="634"/>
      <c r="Y48" s="634"/>
    </row>
    <row r="49" spans="1:27" x14ac:dyDescent="0.25">
      <c r="A49" s="164"/>
      <c r="B49" s="165"/>
      <c r="C49" s="165"/>
      <c r="D49" s="166"/>
      <c r="E49" s="88" t="str">
        <f t="shared" si="1"/>
        <v/>
      </c>
      <c r="F49" s="61" t="str">
        <f t="shared" si="0"/>
        <v/>
      </c>
      <c r="G49" s="61" t="str">
        <f t="shared" si="2"/>
        <v/>
      </c>
      <c r="H49" s="171"/>
      <c r="J49" s="634"/>
      <c r="K49" s="634"/>
      <c r="L49" s="634"/>
      <c r="M49" s="634"/>
      <c r="N49" s="634"/>
      <c r="O49" s="634"/>
      <c r="P49" s="634"/>
      <c r="Q49" s="634"/>
      <c r="R49" s="634"/>
      <c r="S49" s="636"/>
      <c r="T49" s="634"/>
      <c r="U49" s="637"/>
      <c r="V49" s="634"/>
      <c r="W49" s="634"/>
      <c r="X49" s="634"/>
      <c r="Y49" s="634"/>
    </row>
    <row r="50" spans="1:27" x14ac:dyDescent="0.25">
      <c r="A50" s="164"/>
      <c r="B50" s="165"/>
      <c r="C50" s="165"/>
      <c r="D50" s="166"/>
      <c r="E50" s="88" t="str">
        <f t="shared" si="1"/>
        <v/>
      </c>
      <c r="F50" s="61" t="str">
        <f t="shared" si="0"/>
        <v/>
      </c>
      <c r="G50" s="61" t="str">
        <f t="shared" si="2"/>
        <v/>
      </c>
      <c r="H50" s="171"/>
      <c r="J50" s="634"/>
      <c r="K50" s="634"/>
      <c r="L50" s="634"/>
      <c r="M50" s="634"/>
      <c r="N50" s="634"/>
      <c r="O50" s="634"/>
      <c r="P50" s="634"/>
      <c r="Q50" s="634"/>
      <c r="R50" s="634"/>
      <c r="S50" s="636"/>
      <c r="T50" s="634"/>
      <c r="U50" s="637"/>
      <c r="V50" s="634"/>
      <c r="W50" s="634"/>
      <c r="X50" s="634"/>
      <c r="Y50" s="634"/>
    </row>
    <row r="51" spans="1:27" x14ac:dyDescent="0.25">
      <c r="A51" s="164"/>
      <c r="B51" s="165"/>
      <c r="C51" s="165"/>
      <c r="D51" s="166"/>
      <c r="E51" s="88" t="str">
        <f t="shared" si="1"/>
        <v/>
      </c>
      <c r="F51" s="61" t="str">
        <f t="shared" si="0"/>
        <v/>
      </c>
      <c r="G51" s="61" t="str">
        <f t="shared" si="2"/>
        <v/>
      </c>
      <c r="H51" s="171"/>
      <c r="J51" s="634"/>
      <c r="K51" s="634"/>
      <c r="L51" s="634"/>
      <c r="M51" s="634"/>
      <c r="N51" s="634"/>
      <c r="O51" s="634"/>
      <c r="P51" s="634"/>
      <c r="Q51" s="634"/>
      <c r="R51" s="634"/>
      <c r="S51" s="636"/>
      <c r="T51" s="634"/>
      <c r="U51" s="637"/>
      <c r="V51" s="634"/>
      <c r="W51" s="634"/>
      <c r="X51" s="634"/>
      <c r="Y51" s="634"/>
    </row>
    <row r="52" spans="1:27" x14ac:dyDescent="0.25">
      <c r="A52" s="164"/>
      <c r="B52" s="165"/>
      <c r="C52" s="165"/>
      <c r="D52" s="166"/>
      <c r="E52" s="88" t="str">
        <f t="shared" si="1"/>
        <v/>
      </c>
      <c r="F52" s="61" t="str">
        <f t="shared" si="0"/>
        <v/>
      </c>
      <c r="G52" s="61" t="str">
        <f t="shared" si="2"/>
        <v/>
      </c>
      <c r="H52" s="171"/>
      <c r="J52" s="634"/>
      <c r="K52" s="634"/>
      <c r="L52" s="634"/>
      <c r="M52" s="634"/>
      <c r="N52" s="634"/>
      <c r="O52" s="634"/>
      <c r="P52" s="634"/>
      <c r="Q52" s="634"/>
      <c r="R52" s="634"/>
      <c r="S52" s="636"/>
      <c r="T52" s="634"/>
      <c r="U52" s="637"/>
      <c r="V52" s="634"/>
      <c r="W52" s="634"/>
      <c r="X52" s="634"/>
      <c r="Y52" s="634"/>
    </row>
    <row r="53" spans="1:27" x14ac:dyDescent="0.25">
      <c r="A53" s="167"/>
      <c r="B53" s="168"/>
      <c r="C53" s="168"/>
      <c r="D53" s="169"/>
      <c r="E53" s="89" t="str">
        <f t="shared" si="1"/>
        <v/>
      </c>
      <c r="F53" s="62" t="str">
        <f t="shared" si="0"/>
        <v/>
      </c>
      <c r="G53" s="62" t="str">
        <f t="shared" si="2"/>
        <v/>
      </c>
      <c r="H53" s="172"/>
      <c r="J53" s="634"/>
      <c r="K53" s="634"/>
      <c r="L53" s="634"/>
      <c r="M53" s="634"/>
      <c r="N53" s="634"/>
      <c r="O53" s="634"/>
      <c r="P53" s="634"/>
      <c r="Q53" s="634"/>
      <c r="R53" s="634"/>
      <c r="S53" s="636"/>
      <c r="T53" s="634"/>
      <c r="U53" s="637"/>
      <c r="V53" s="634"/>
      <c r="W53" s="634"/>
      <c r="X53" s="634"/>
      <c r="Y53" s="634"/>
    </row>
    <row r="54" spans="1:27" ht="15.75" x14ac:dyDescent="0.25">
      <c r="A54" s="1077" t="s">
        <v>878</v>
      </c>
      <c r="B54" s="1078"/>
      <c r="C54" s="1078"/>
      <c r="D54" s="1079"/>
      <c r="E54" s="393">
        <f>SUM(E55:E63)</f>
        <v>0</v>
      </c>
      <c r="F54" s="393">
        <f>IFERROR(SUM(F55:F63),0)</f>
        <v>0</v>
      </c>
      <c r="G54" s="393">
        <f>IFERROR(SUM(G55:G63),0)</f>
        <v>0</v>
      </c>
      <c r="H54" s="59" t="s">
        <v>62</v>
      </c>
      <c r="J54" s="634"/>
      <c r="K54" s="634"/>
      <c r="L54" s="634"/>
      <c r="M54" s="634"/>
      <c r="N54" s="634"/>
      <c r="O54" s="634"/>
      <c r="P54" s="634"/>
      <c r="Q54" s="634"/>
      <c r="R54" s="634"/>
      <c r="S54" s="636"/>
      <c r="T54" s="634"/>
      <c r="U54" s="637"/>
      <c r="V54" s="634"/>
      <c r="W54" s="634"/>
      <c r="X54" s="634"/>
      <c r="Y54" s="634"/>
    </row>
    <row r="55" spans="1:27" x14ac:dyDescent="0.25">
      <c r="A55" s="164"/>
      <c r="B55" s="173"/>
      <c r="C55" s="173"/>
      <c r="D55" s="447"/>
      <c r="E55" s="64" t="str">
        <f>IF(A55="","",C55*D55)</f>
        <v/>
      </c>
      <c r="F55" s="64" t="str">
        <f t="shared" ref="F55:F63" si="3">IF(A55="","",IFERROR(((100-$F$5)/100)*E55,0))</f>
        <v/>
      </c>
      <c r="G55" s="65" t="str">
        <f>IF(A55="","",E55-F55)</f>
        <v/>
      </c>
      <c r="H55" s="174"/>
      <c r="J55" s="639"/>
      <c r="M55" s="639"/>
      <c r="N55" s="639"/>
      <c r="O55" s="640" t="s">
        <v>325</v>
      </c>
      <c r="P55" s="639"/>
      <c r="Q55" s="639"/>
      <c r="R55" s="639"/>
      <c r="S55" s="638">
        <f>IF(B2="não","0",E54*2%)</f>
        <v>0</v>
      </c>
      <c r="T55" s="638">
        <f>IF(B2="não","0",F54*2%)</f>
        <v>0</v>
      </c>
      <c r="U55" s="638">
        <f>IF(B2="não","0",G54*2%)</f>
        <v>0</v>
      </c>
      <c r="V55" s="639"/>
      <c r="W55" s="639"/>
      <c r="X55" s="639"/>
      <c r="Y55" s="639"/>
      <c r="Z55" s="425"/>
      <c r="AA55" s="425"/>
    </row>
    <row r="56" spans="1:27" x14ac:dyDescent="0.25">
      <c r="A56" s="164"/>
      <c r="B56" s="173"/>
      <c r="C56" s="173"/>
      <c r="D56" s="447"/>
      <c r="E56" s="64" t="str">
        <f t="shared" ref="E56" si="4">IF(A56="","",C56*D56)</f>
        <v/>
      </c>
      <c r="F56" s="64" t="str">
        <f t="shared" si="3"/>
        <v/>
      </c>
      <c r="G56" s="65" t="str">
        <f t="shared" ref="G56" si="5">IF(A56="","",E56-F56)</f>
        <v/>
      </c>
      <c r="H56" s="175"/>
      <c r="J56" s="639"/>
      <c r="M56" s="639"/>
      <c r="N56" s="639"/>
      <c r="O56" s="639" t="s">
        <v>326</v>
      </c>
      <c r="P56" s="639"/>
      <c r="Q56" s="639"/>
      <c r="R56" s="639"/>
      <c r="S56" s="641"/>
      <c r="T56" s="639"/>
      <c r="U56" s="642"/>
      <c r="V56" s="639"/>
      <c r="W56" s="639"/>
      <c r="X56" s="639"/>
      <c r="Y56" s="639"/>
      <c r="Z56" s="425"/>
      <c r="AA56" s="425"/>
    </row>
    <row r="57" spans="1:27" x14ac:dyDescent="0.25">
      <c r="A57" s="164"/>
      <c r="B57" s="173"/>
      <c r="C57" s="173"/>
      <c r="D57" s="447"/>
      <c r="E57" s="64" t="str">
        <f t="shared" ref="E57:E63" si="6">IF(A57="","",C57*D57)</f>
        <v/>
      </c>
      <c r="F57" s="64" t="str">
        <f t="shared" si="3"/>
        <v/>
      </c>
      <c r="G57" s="65" t="str">
        <f t="shared" ref="G57:G63" si="7">IF(A57="","",E57-F57)</f>
        <v/>
      </c>
      <c r="H57" s="175"/>
      <c r="J57" s="639"/>
      <c r="M57" s="639"/>
      <c r="N57" s="639"/>
      <c r="O57" s="639"/>
      <c r="P57" s="639"/>
      <c r="Q57" s="639"/>
      <c r="R57" s="639"/>
      <c r="S57" s="641"/>
      <c r="T57" s="639"/>
      <c r="U57" s="642"/>
      <c r="V57" s="639"/>
      <c r="W57" s="639"/>
      <c r="X57" s="639"/>
      <c r="Y57" s="639"/>
      <c r="Z57" s="425"/>
      <c r="AA57" s="425"/>
    </row>
    <row r="58" spans="1:27" x14ac:dyDescent="0.25">
      <c r="A58" s="164"/>
      <c r="B58" s="173"/>
      <c r="C58" s="173"/>
      <c r="D58" s="447"/>
      <c r="E58" s="64" t="str">
        <f t="shared" si="6"/>
        <v/>
      </c>
      <c r="F58" s="64" t="str">
        <f t="shared" si="3"/>
        <v/>
      </c>
      <c r="G58" s="65" t="str">
        <f t="shared" si="7"/>
        <v/>
      </c>
      <c r="H58" s="175"/>
      <c r="J58" s="639"/>
      <c r="M58" s="639"/>
      <c r="N58" s="639"/>
      <c r="O58" s="639"/>
      <c r="P58" s="639"/>
      <c r="Q58" s="639"/>
      <c r="R58" s="639"/>
      <c r="S58" s="641"/>
      <c r="T58" s="639"/>
      <c r="U58" s="642"/>
      <c r="V58" s="639"/>
      <c r="W58" s="639"/>
      <c r="X58" s="639"/>
      <c r="Y58" s="639"/>
      <c r="Z58" s="425"/>
      <c r="AA58" s="425"/>
    </row>
    <row r="59" spans="1:27" x14ac:dyDescent="0.25">
      <c r="A59" s="164"/>
      <c r="B59" s="173"/>
      <c r="C59" s="173"/>
      <c r="D59" s="447"/>
      <c r="E59" s="64" t="str">
        <f t="shared" si="6"/>
        <v/>
      </c>
      <c r="F59" s="64" t="str">
        <f t="shared" si="3"/>
        <v/>
      </c>
      <c r="G59" s="65" t="str">
        <f t="shared" si="7"/>
        <v/>
      </c>
      <c r="H59" s="175"/>
      <c r="J59" s="639"/>
      <c r="M59" s="639"/>
      <c r="N59" s="639"/>
      <c r="O59" s="639"/>
      <c r="P59" s="639"/>
      <c r="Q59" s="639"/>
      <c r="R59" s="639"/>
      <c r="S59" s="641"/>
      <c r="T59" s="639"/>
      <c r="U59" s="642"/>
      <c r="V59" s="639"/>
      <c r="W59" s="639"/>
      <c r="X59" s="639"/>
      <c r="Y59" s="639"/>
      <c r="Z59" s="425"/>
      <c r="AA59" s="425"/>
    </row>
    <row r="60" spans="1:27" x14ac:dyDescent="0.25">
      <c r="A60" s="164"/>
      <c r="B60" s="173"/>
      <c r="C60" s="173"/>
      <c r="D60" s="447"/>
      <c r="E60" s="64" t="str">
        <f t="shared" si="6"/>
        <v/>
      </c>
      <c r="F60" s="64" t="str">
        <f t="shared" si="3"/>
        <v/>
      </c>
      <c r="G60" s="65" t="str">
        <f t="shared" si="7"/>
        <v/>
      </c>
      <c r="H60" s="175"/>
      <c r="I60" s="424"/>
      <c r="J60" s="639"/>
      <c r="M60" s="639"/>
      <c r="N60" s="639"/>
      <c r="O60" s="639"/>
      <c r="P60" s="639"/>
      <c r="Q60" s="639"/>
      <c r="R60" s="639"/>
      <c r="S60" s="641"/>
      <c r="T60" s="639"/>
      <c r="U60" s="642"/>
      <c r="V60" s="639"/>
      <c r="W60" s="639"/>
      <c r="X60" s="639"/>
      <c r="Y60" s="639"/>
      <c r="Z60" s="425"/>
      <c r="AA60" s="425"/>
    </row>
    <row r="61" spans="1:27" x14ac:dyDescent="0.25">
      <c r="A61" s="164"/>
      <c r="B61" s="173"/>
      <c r="C61" s="173"/>
      <c r="D61" s="447"/>
      <c r="E61" s="64" t="str">
        <f t="shared" si="6"/>
        <v/>
      </c>
      <c r="F61" s="64" t="str">
        <f t="shared" si="3"/>
        <v/>
      </c>
      <c r="G61" s="65" t="str">
        <f t="shared" si="7"/>
        <v/>
      </c>
      <c r="H61" s="175"/>
      <c r="I61" s="424"/>
      <c r="J61" s="639"/>
      <c r="M61" s="639"/>
      <c r="N61" s="639"/>
      <c r="O61" s="639"/>
      <c r="P61" s="639"/>
      <c r="Q61" s="639"/>
      <c r="R61" s="639"/>
      <c r="S61" s="641"/>
      <c r="T61" s="639"/>
      <c r="U61" s="642"/>
      <c r="V61" s="639"/>
      <c r="W61" s="639"/>
      <c r="X61" s="639"/>
      <c r="Y61" s="639"/>
      <c r="Z61" s="425"/>
      <c r="AA61" s="425"/>
    </row>
    <row r="62" spans="1:27" x14ac:dyDescent="0.25">
      <c r="A62" s="164"/>
      <c r="B62" s="173"/>
      <c r="C62" s="173"/>
      <c r="D62" s="447"/>
      <c r="E62" s="64" t="str">
        <f t="shared" si="6"/>
        <v/>
      </c>
      <c r="F62" s="64" t="str">
        <f t="shared" si="3"/>
        <v/>
      </c>
      <c r="G62" s="65" t="str">
        <f t="shared" si="7"/>
        <v/>
      </c>
      <c r="H62" s="175"/>
      <c r="I62" s="424"/>
      <c r="J62" s="639"/>
      <c r="M62" s="639"/>
      <c r="N62" s="639"/>
      <c r="O62" s="639"/>
      <c r="P62" s="639"/>
      <c r="Q62" s="639"/>
      <c r="R62" s="639"/>
      <c r="S62" s="641"/>
      <c r="T62" s="639"/>
      <c r="U62" s="642"/>
      <c r="V62" s="639"/>
      <c r="W62" s="639"/>
      <c r="X62" s="639"/>
      <c r="Y62" s="639"/>
      <c r="Z62" s="425"/>
      <c r="AA62" s="425"/>
    </row>
    <row r="63" spans="1:27" x14ac:dyDescent="0.25">
      <c r="A63" s="164"/>
      <c r="B63" s="173"/>
      <c r="C63" s="173"/>
      <c r="D63" s="447"/>
      <c r="E63" s="64" t="str">
        <f t="shared" si="6"/>
        <v/>
      </c>
      <c r="F63" s="64" t="str">
        <f t="shared" si="3"/>
        <v/>
      </c>
      <c r="G63" s="65" t="str">
        <f t="shared" si="7"/>
        <v/>
      </c>
      <c r="H63" s="175"/>
      <c r="I63" s="424"/>
      <c r="J63" s="639"/>
      <c r="M63" s="639"/>
      <c r="N63" s="639"/>
      <c r="O63" s="639"/>
      <c r="P63" s="639"/>
      <c r="Q63" s="639"/>
      <c r="R63" s="639"/>
      <c r="S63" s="641"/>
      <c r="T63" s="639"/>
      <c r="U63" s="642"/>
      <c r="V63" s="639"/>
      <c r="W63" s="639"/>
      <c r="X63" s="639"/>
      <c r="Y63" s="639"/>
      <c r="Z63" s="425"/>
      <c r="AA63" s="425"/>
    </row>
    <row r="64" spans="1:27" ht="15.75" x14ac:dyDescent="0.25">
      <c r="A64" s="1077" t="s">
        <v>879</v>
      </c>
      <c r="B64" s="1078"/>
      <c r="C64" s="1078"/>
      <c r="D64" s="1079"/>
      <c r="E64" s="394">
        <f>SUM(E65:E73)</f>
        <v>0</v>
      </c>
      <c r="F64" s="394">
        <f>IFERROR(SUM(F65:F73),0)</f>
        <v>0</v>
      </c>
      <c r="G64" s="394">
        <f>IFERROR(SUM(G65:G73),0)</f>
        <v>0</v>
      </c>
      <c r="H64" s="396" t="s">
        <v>62</v>
      </c>
      <c r="J64" s="634"/>
      <c r="K64" s="634"/>
      <c r="L64" s="634"/>
      <c r="M64" s="634"/>
      <c r="N64" s="634"/>
      <c r="O64" s="634"/>
      <c r="P64" s="634"/>
      <c r="Q64" s="634"/>
      <c r="R64" s="634"/>
      <c r="S64" s="641"/>
      <c r="T64" s="639"/>
      <c r="U64" s="642"/>
      <c r="V64" s="639"/>
      <c r="W64" s="639"/>
      <c r="X64" s="639"/>
      <c r="Y64" s="639"/>
      <c r="Z64" s="425"/>
      <c r="AA64" s="425"/>
    </row>
    <row r="65" spans="1:27" x14ac:dyDescent="0.25">
      <c r="A65" s="164"/>
      <c r="B65" s="173"/>
      <c r="C65" s="173"/>
      <c r="D65" s="447"/>
      <c r="E65" s="64" t="str">
        <f>IF(A65="","",C65*D65)</f>
        <v/>
      </c>
      <c r="F65" s="64" t="str">
        <f t="shared" ref="F65:F73" si="8">IF(A65="","",IFERROR(((100-$G$5)/100)*E65,0))</f>
        <v/>
      </c>
      <c r="G65" s="65" t="str">
        <f>IF(A65="","",E65-F65)</f>
        <v/>
      </c>
      <c r="H65" s="175"/>
      <c r="I65" s="425"/>
      <c r="J65" s="639"/>
      <c r="K65" s="639"/>
      <c r="L65" s="639"/>
      <c r="M65" s="639"/>
      <c r="N65" s="639"/>
      <c r="O65" s="639"/>
      <c r="P65" s="639"/>
      <c r="Q65" s="639"/>
      <c r="R65" s="639"/>
      <c r="S65" s="638">
        <f>IF(B33="não","0",E64*2%)</f>
        <v>0</v>
      </c>
      <c r="T65" s="638">
        <f>IF(B33="não","0",F64*2%)</f>
        <v>0</v>
      </c>
      <c r="U65" s="638">
        <f>IF(B33="não","0",G64*2%)</f>
        <v>0</v>
      </c>
      <c r="V65" s="639"/>
      <c r="W65" s="639"/>
      <c r="X65" s="639"/>
      <c r="Y65" s="639"/>
      <c r="Z65" s="425"/>
      <c r="AA65" s="425"/>
    </row>
    <row r="66" spans="1:27" x14ac:dyDescent="0.25">
      <c r="A66" s="164"/>
      <c r="B66" s="173"/>
      <c r="C66" s="173"/>
      <c r="D66" s="447"/>
      <c r="E66" s="64" t="str">
        <f t="shared" ref="E66:E73" si="9">IF(A66="","",C66*D66)</f>
        <v/>
      </c>
      <c r="F66" s="64" t="str">
        <f t="shared" si="8"/>
        <v/>
      </c>
      <c r="G66" s="65" t="str">
        <f t="shared" ref="G66:G73" si="10">IF(A66="","",E66-F66)</f>
        <v/>
      </c>
      <c r="H66" s="175"/>
      <c r="I66" s="425"/>
      <c r="J66" s="639"/>
      <c r="K66" s="639"/>
      <c r="L66" s="639"/>
      <c r="M66" s="639"/>
      <c r="N66" s="639"/>
      <c r="O66" s="639"/>
      <c r="P66" s="639"/>
      <c r="Q66" s="639"/>
      <c r="R66" s="639"/>
      <c r="V66" s="639"/>
      <c r="W66" s="639"/>
      <c r="X66" s="639"/>
      <c r="Y66" s="639"/>
      <c r="Z66" s="425"/>
      <c r="AA66" s="425"/>
    </row>
    <row r="67" spans="1:27" x14ac:dyDescent="0.25">
      <c r="A67" s="164"/>
      <c r="B67" s="173"/>
      <c r="C67" s="173"/>
      <c r="D67" s="447"/>
      <c r="E67" s="64" t="str">
        <f t="shared" si="9"/>
        <v/>
      </c>
      <c r="F67" s="64" t="str">
        <f t="shared" si="8"/>
        <v/>
      </c>
      <c r="G67" s="65" t="str">
        <f t="shared" si="10"/>
        <v/>
      </c>
      <c r="H67" s="175"/>
      <c r="I67" s="425"/>
      <c r="J67" s="639"/>
      <c r="K67" s="639"/>
      <c r="L67" s="639"/>
      <c r="M67" s="639"/>
      <c r="N67" s="639"/>
      <c r="O67" s="639"/>
      <c r="P67" s="639"/>
      <c r="Q67" s="639"/>
      <c r="R67" s="639"/>
      <c r="S67" s="639"/>
      <c r="T67" s="639"/>
      <c r="U67" s="639"/>
      <c r="V67" s="639"/>
      <c r="W67" s="639"/>
      <c r="X67" s="639"/>
      <c r="Y67" s="639"/>
      <c r="Z67" s="425"/>
      <c r="AA67" s="425"/>
    </row>
    <row r="68" spans="1:27" x14ac:dyDescent="0.25">
      <c r="A68" s="164"/>
      <c r="B68" s="173"/>
      <c r="C68" s="173"/>
      <c r="D68" s="447"/>
      <c r="E68" s="64" t="str">
        <f t="shared" si="9"/>
        <v/>
      </c>
      <c r="F68" s="64" t="str">
        <f t="shared" si="8"/>
        <v/>
      </c>
      <c r="G68" s="65" t="str">
        <f t="shared" si="10"/>
        <v/>
      </c>
      <c r="H68" s="175"/>
      <c r="I68" s="425"/>
      <c r="J68" s="639"/>
      <c r="K68" s="639"/>
      <c r="L68" s="639"/>
      <c r="M68" s="639"/>
      <c r="N68" s="639"/>
      <c r="O68" s="639"/>
      <c r="P68" s="639"/>
      <c r="Q68" s="639"/>
      <c r="R68" s="639"/>
      <c r="S68" s="639"/>
      <c r="T68" s="639"/>
      <c r="U68" s="639"/>
      <c r="V68" s="639"/>
      <c r="W68" s="639"/>
      <c r="X68" s="639"/>
      <c r="Y68" s="639"/>
      <c r="Z68" s="425"/>
      <c r="AA68" s="425"/>
    </row>
    <row r="69" spans="1:27" x14ac:dyDescent="0.25">
      <c r="A69" s="164"/>
      <c r="B69" s="173"/>
      <c r="C69" s="173"/>
      <c r="D69" s="447"/>
      <c r="E69" s="64" t="str">
        <f t="shared" si="9"/>
        <v/>
      </c>
      <c r="F69" s="64" t="str">
        <f t="shared" si="8"/>
        <v/>
      </c>
      <c r="G69" s="65" t="str">
        <f t="shared" si="10"/>
        <v/>
      </c>
      <c r="H69" s="175"/>
      <c r="I69" s="425"/>
      <c r="J69" s="639"/>
      <c r="K69" s="639"/>
      <c r="L69" s="639"/>
      <c r="M69" s="639"/>
      <c r="N69" s="639"/>
      <c r="O69" s="639"/>
      <c r="P69" s="639"/>
      <c r="Q69" s="639"/>
      <c r="R69" s="639"/>
      <c r="S69" s="639"/>
      <c r="T69" s="639"/>
      <c r="U69" s="639"/>
      <c r="V69" s="639"/>
      <c r="W69" s="639"/>
      <c r="X69" s="639"/>
      <c r="Y69" s="639"/>
      <c r="Z69" s="425"/>
      <c r="AA69" s="425"/>
    </row>
    <row r="70" spans="1:27" x14ac:dyDescent="0.25">
      <c r="A70" s="164"/>
      <c r="B70" s="173"/>
      <c r="C70" s="173"/>
      <c r="D70" s="447"/>
      <c r="E70" s="64" t="str">
        <f t="shared" si="9"/>
        <v/>
      </c>
      <c r="F70" s="64" t="str">
        <f t="shared" si="8"/>
        <v/>
      </c>
      <c r="G70" s="65" t="str">
        <f t="shared" si="10"/>
        <v/>
      </c>
      <c r="H70" s="175"/>
      <c r="I70" s="425"/>
      <c r="J70" s="639"/>
      <c r="K70" s="639"/>
      <c r="L70" s="639"/>
      <c r="M70" s="639"/>
      <c r="N70" s="639"/>
      <c r="O70" s="639"/>
      <c r="P70" s="639"/>
      <c r="Q70" s="639"/>
      <c r="R70" s="639"/>
      <c r="S70" s="639"/>
      <c r="T70" s="639"/>
      <c r="U70" s="639"/>
      <c r="V70" s="639"/>
      <c r="W70" s="639"/>
      <c r="X70" s="639"/>
      <c r="Y70" s="639"/>
      <c r="Z70" s="425"/>
      <c r="AA70" s="425"/>
    </row>
    <row r="71" spans="1:27" x14ac:dyDescent="0.25">
      <c r="A71" s="164"/>
      <c r="B71" s="173"/>
      <c r="C71" s="173"/>
      <c r="D71" s="447"/>
      <c r="E71" s="64" t="str">
        <f t="shared" si="9"/>
        <v/>
      </c>
      <c r="F71" s="64" t="str">
        <f t="shared" si="8"/>
        <v/>
      </c>
      <c r="G71" s="65" t="str">
        <f t="shared" si="10"/>
        <v/>
      </c>
      <c r="H71" s="175"/>
      <c r="I71" s="425"/>
      <c r="J71" s="639"/>
      <c r="K71" s="639"/>
      <c r="L71" s="639"/>
      <c r="M71" s="639"/>
      <c r="N71" s="639"/>
      <c r="O71" s="639"/>
      <c r="P71" s="639"/>
      <c r="Q71" s="639"/>
      <c r="R71" s="639"/>
      <c r="S71" s="639"/>
      <c r="T71" s="639"/>
      <c r="U71" s="639"/>
      <c r="V71" s="639"/>
      <c r="W71" s="639"/>
      <c r="X71" s="639"/>
      <c r="Y71" s="639"/>
      <c r="Z71" s="425"/>
      <c r="AA71" s="425"/>
    </row>
    <row r="72" spans="1:27" x14ac:dyDescent="0.25">
      <c r="A72" s="164"/>
      <c r="B72" s="173"/>
      <c r="C72" s="173"/>
      <c r="D72" s="447"/>
      <c r="E72" s="64" t="str">
        <f t="shared" si="9"/>
        <v/>
      </c>
      <c r="F72" s="64" t="str">
        <f t="shared" si="8"/>
        <v/>
      </c>
      <c r="G72" s="65" t="str">
        <f t="shared" si="10"/>
        <v/>
      </c>
      <c r="H72" s="175"/>
      <c r="I72" s="425"/>
      <c r="J72" s="639"/>
      <c r="K72" s="639"/>
      <c r="L72" s="639"/>
      <c r="M72" s="639"/>
      <c r="N72" s="639"/>
      <c r="O72" s="639"/>
      <c r="P72" s="639"/>
      <c r="Q72" s="639"/>
      <c r="R72" s="639"/>
      <c r="S72" s="639"/>
      <c r="T72" s="639"/>
      <c r="U72" s="639"/>
      <c r="V72" s="639"/>
      <c r="W72" s="639"/>
      <c r="X72" s="639"/>
      <c r="Y72" s="639"/>
      <c r="Z72" s="425"/>
      <c r="AA72" s="425"/>
    </row>
    <row r="73" spans="1:27" x14ac:dyDescent="0.25">
      <c r="A73" s="164"/>
      <c r="B73" s="173"/>
      <c r="C73" s="173"/>
      <c r="D73" s="447"/>
      <c r="E73" s="64" t="str">
        <f t="shared" si="9"/>
        <v/>
      </c>
      <c r="F73" s="64" t="str">
        <f t="shared" si="8"/>
        <v/>
      </c>
      <c r="G73" s="65" t="str">
        <f t="shared" si="10"/>
        <v/>
      </c>
      <c r="H73" s="175"/>
      <c r="I73" s="425"/>
      <c r="J73" s="639"/>
      <c r="K73" s="639"/>
      <c r="L73" s="639"/>
      <c r="M73" s="639"/>
      <c r="N73" s="639"/>
      <c r="O73" s="639"/>
      <c r="P73" s="639"/>
      <c r="Q73" s="639"/>
      <c r="R73" s="639"/>
      <c r="S73" s="639"/>
      <c r="T73" s="639"/>
      <c r="U73" s="639"/>
      <c r="V73" s="639"/>
      <c r="W73" s="639"/>
      <c r="X73" s="639"/>
      <c r="Y73" s="639"/>
      <c r="Z73" s="425"/>
      <c r="AA73" s="425"/>
    </row>
    <row r="74" spans="1:27" ht="15.75" x14ac:dyDescent="0.25">
      <c r="A74" s="1077" t="s">
        <v>327</v>
      </c>
      <c r="B74" s="1078"/>
      <c r="C74" s="1078"/>
      <c r="D74" s="1079"/>
      <c r="E74" s="394">
        <f>SUM(E75:E90)</f>
        <v>0</v>
      </c>
      <c r="F74" s="394">
        <f>IFERROR(SUM(F75:F90),0)</f>
        <v>0</v>
      </c>
      <c r="G74" s="394">
        <f>IFERROR(SUM(G75:G90),0)</f>
        <v>0</v>
      </c>
      <c r="H74" s="396" t="s">
        <v>62</v>
      </c>
      <c r="I74" s="425"/>
      <c r="J74" s="639"/>
      <c r="K74" s="639"/>
      <c r="L74" s="639"/>
      <c r="M74" s="639"/>
      <c r="N74" s="639"/>
      <c r="O74" s="639"/>
      <c r="P74" s="639"/>
      <c r="Q74" s="639"/>
      <c r="R74" s="639"/>
      <c r="S74" s="639"/>
      <c r="T74" s="639"/>
      <c r="U74" s="639"/>
      <c r="V74" s="639"/>
      <c r="W74" s="639"/>
      <c r="X74" s="639"/>
      <c r="Y74" s="639"/>
      <c r="Z74" s="425"/>
      <c r="AA74" s="425"/>
    </row>
    <row r="75" spans="1:27" x14ac:dyDescent="0.25">
      <c r="A75" s="161"/>
      <c r="B75" s="162"/>
      <c r="C75" s="162"/>
      <c r="D75" s="163"/>
      <c r="E75" s="64" t="str">
        <f>IF(A75="","",C75*D75)</f>
        <v/>
      </c>
      <c r="F75" s="64" t="str">
        <f t="shared" ref="F75:F90" si="11">IF(A75="","",IFERROR(((100-$H$5)/100)*E75,0))</f>
        <v/>
      </c>
      <c r="G75" s="65" t="str">
        <f>IF(A75="","",E75-F75)</f>
        <v/>
      </c>
      <c r="H75" s="174"/>
      <c r="I75" s="425"/>
      <c r="J75" s="639"/>
      <c r="K75" s="639"/>
      <c r="L75" s="639"/>
      <c r="M75" s="639"/>
      <c r="N75" s="639"/>
      <c r="O75" s="639"/>
      <c r="P75" s="639"/>
      <c r="Q75" s="639"/>
      <c r="R75" s="639"/>
      <c r="S75" s="643">
        <f>IF(B33="não","0",E74*2%)</f>
        <v>0</v>
      </c>
      <c r="T75" s="643">
        <f>IF(B33="não","0",F74*2%)</f>
        <v>0</v>
      </c>
      <c r="U75" s="643">
        <f>IF(B33="não","0",G74*2%)</f>
        <v>0</v>
      </c>
      <c r="V75" s="639"/>
      <c r="W75" s="639"/>
      <c r="X75" s="639"/>
      <c r="Y75" s="639"/>
      <c r="Z75" s="425"/>
      <c r="AA75" s="425"/>
    </row>
    <row r="76" spans="1:27" x14ac:dyDescent="0.25">
      <c r="A76" s="164"/>
      <c r="B76" s="165"/>
      <c r="C76" s="165"/>
      <c r="D76" s="166"/>
      <c r="E76" s="64" t="str">
        <f t="shared" ref="E76:E90" si="12">IF(A76="","",C76*D76)</f>
        <v/>
      </c>
      <c r="F76" s="64" t="str">
        <f t="shared" si="11"/>
        <v/>
      </c>
      <c r="G76" s="65" t="str">
        <f t="shared" ref="G76:G90" si="13">IF(A76="","",E76-F76)</f>
        <v/>
      </c>
      <c r="H76" s="175"/>
      <c r="J76" s="634"/>
      <c r="K76" s="634"/>
      <c r="L76" s="634"/>
      <c r="M76" s="634"/>
      <c r="N76" s="634"/>
      <c r="O76" s="634"/>
      <c r="P76" s="634"/>
      <c r="Q76" s="634"/>
      <c r="R76" s="634"/>
      <c r="S76" s="634"/>
      <c r="T76" s="634"/>
      <c r="U76" s="634"/>
      <c r="V76" s="634"/>
      <c r="W76" s="634"/>
      <c r="X76" s="634"/>
      <c r="Y76" s="634"/>
    </row>
    <row r="77" spans="1:27" x14ac:dyDescent="0.25">
      <c r="A77" s="164"/>
      <c r="B77" s="165"/>
      <c r="C77" s="165"/>
      <c r="D77" s="166"/>
      <c r="E77" s="64" t="str">
        <f t="shared" si="12"/>
        <v/>
      </c>
      <c r="F77" s="64" t="str">
        <f t="shared" si="11"/>
        <v/>
      </c>
      <c r="G77" s="65" t="str">
        <f t="shared" si="13"/>
        <v/>
      </c>
      <c r="H77" s="175"/>
    </row>
    <row r="78" spans="1:27" x14ac:dyDescent="0.25">
      <c r="A78" s="164"/>
      <c r="B78" s="165"/>
      <c r="C78" s="165"/>
      <c r="D78" s="166"/>
      <c r="E78" s="64" t="str">
        <f t="shared" si="12"/>
        <v/>
      </c>
      <c r="F78" s="64" t="str">
        <f t="shared" si="11"/>
        <v/>
      </c>
      <c r="G78" s="65" t="str">
        <f t="shared" si="13"/>
        <v/>
      </c>
      <c r="H78" s="175"/>
    </row>
    <row r="79" spans="1:27" x14ac:dyDescent="0.25">
      <c r="A79" s="164"/>
      <c r="B79" s="165"/>
      <c r="C79" s="165"/>
      <c r="D79" s="166"/>
      <c r="E79" s="64" t="str">
        <f t="shared" si="12"/>
        <v/>
      </c>
      <c r="F79" s="64" t="str">
        <f t="shared" si="11"/>
        <v/>
      </c>
      <c r="G79" s="65" t="str">
        <f t="shared" si="13"/>
        <v/>
      </c>
      <c r="H79" s="175"/>
    </row>
    <row r="80" spans="1:27" x14ac:dyDescent="0.25">
      <c r="A80" s="164"/>
      <c r="B80" s="165"/>
      <c r="C80" s="165"/>
      <c r="D80" s="166"/>
      <c r="E80" s="64" t="str">
        <f t="shared" si="12"/>
        <v/>
      </c>
      <c r="F80" s="64" t="str">
        <f t="shared" si="11"/>
        <v/>
      </c>
      <c r="G80" s="65" t="str">
        <f t="shared" si="13"/>
        <v/>
      </c>
      <c r="H80" s="175"/>
    </row>
    <row r="81" spans="1:8" x14ac:dyDescent="0.25">
      <c r="A81" s="164"/>
      <c r="B81" s="165"/>
      <c r="C81" s="165"/>
      <c r="D81" s="166"/>
      <c r="E81" s="64" t="str">
        <f t="shared" si="12"/>
        <v/>
      </c>
      <c r="F81" s="64" t="str">
        <f t="shared" si="11"/>
        <v/>
      </c>
      <c r="G81" s="65" t="str">
        <f t="shared" si="13"/>
        <v/>
      </c>
      <c r="H81" s="175"/>
    </row>
    <row r="82" spans="1:8" x14ac:dyDescent="0.25">
      <c r="A82" s="164"/>
      <c r="B82" s="165"/>
      <c r="C82" s="165"/>
      <c r="D82" s="166"/>
      <c r="E82" s="64" t="str">
        <f t="shared" si="12"/>
        <v/>
      </c>
      <c r="F82" s="64" t="str">
        <f t="shared" si="11"/>
        <v/>
      </c>
      <c r="G82" s="65" t="str">
        <f t="shared" si="13"/>
        <v/>
      </c>
      <c r="H82" s="175"/>
    </row>
    <row r="83" spans="1:8" x14ac:dyDescent="0.25">
      <c r="A83" s="164"/>
      <c r="B83" s="165"/>
      <c r="C83" s="165"/>
      <c r="D83" s="166"/>
      <c r="E83" s="64" t="str">
        <f t="shared" si="12"/>
        <v/>
      </c>
      <c r="F83" s="64" t="str">
        <f t="shared" si="11"/>
        <v/>
      </c>
      <c r="G83" s="65" t="str">
        <f t="shared" si="13"/>
        <v/>
      </c>
      <c r="H83" s="175"/>
    </row>
    <row r="84" spans="1:8" x14ac:dyDescent="0.25">
      <c r="A84" s="164"/>
      <c r="B84" s="165"/>
      <c r="C84" s="165"/>
      <c r="D84" s="166"/>
      <c r="E84" s="64" t="str">
        <f t="shared" si="12"/>
        <v/>
      </c>
      <c r="F84" s="64" t="str">
        <f t="shared" si="11"/>
        <v/>
      </c>
      <c r="G84" s="65" t="str">
        <f t="shared" si="13"/>
        <v/>
      </c>
      <c r="H84" s="175"/>
    </row>
    <row r="85" spans="1:8" x14ac:dyDescent="0.25">
      <c r="A85" s="164"/>
      <c r="B85" s="165"/>
      <c r="C85" s="165"/>
      <c r="D85" s="166"/>
      <c r="E85" s="64" t="str">
        <f t="shared" si="12"/>
        <v/>
      </c>
      <c r="F85" s="64" t="str">
        <f t="shared" si="11"/>
        <v/>
      </c>
      <c r="G85" s="65" t="str">
        <f t="shared" si="13"/>
        <v/>
      </c>
      <c r="H85" s="175"/>
    </row>
    <row r="86" spans="1:8" x14ac:dyDescent="0.25">
      <c r="A86" s="164"/>
      <c r="B86" s="173"/>
      <c r="C86" s="173"/>
      <c r="D86" s="447"/>
      <c r="E86" s="64" t="str">
        <f t="shared" si="12"/>
        <v/>
      </c>
      <c r="F86" s="64" t="str">
        <f t="shared" si="11"/>
        <v/>
      </c>
      <c r="G86" s="65" t="str">
        <f t="shared" si="13"/>
        <v/>
      </c>
      <c r="H86" s="175"/>
    </row>
    <row r="87" spans="1:8" x14ac:dyDescent="0.25">
      <c r="A87" s="164"/>
      <c r="B87" s="173"/>
      <c r="C87" s="173"/>
      <c r="D87" s="447"/>
      <c r="E87" s="64" t="str">
        <f t="shared" si="12"/>
        <v/>
      </c>
      <c r="F87" s="64" t="str">
        <f t="shared" si="11"/>
        <v/>
      </c>
      <c r="G87" s="65" t="str">
        <f t="shared" si="13"/>
        <v/>
      </c>
      <c r="H87" s="175"/>
    </row>
    <row r="88" spans="1:8" x14ac:dyDescent="0.25">
      <c r="A88" s="164"/>
      <c r="B88" s="173"/>
      <c r="C88" s="173"/>
      <c r="D88" s="447"/>
      <c r="E88" s="64" t="str">
        <f t="shared" si="12"/>
        <v/>
      </c>
      <c r="F88" s="64" t="str">
        <f t="shared" si="11"/>
        <v/>
      </c>
      <c r="G88" s="65" t="str">
        <f t="shared" si="13"/>
        <v/>
      </c>
      <c r="H88" s="175"/>
    </row>
    <row r="89" spans="1:8" x14ac:dyDescent="0.25">
      <c r="A89" s="164"/>
      <c r="B89" s="173"/>
      <c r="C89" s="173"/>
      <c r="D89" s="447"/>
      <c r="E89" s="64" t="str">
        <f t="shared" si="12"/>
        <v/>
      </c>
      <c r="F89" s="64" t="str">
        <f t="shared" si="11"/>
        <v/>
      </c>
      <c r="G89" s="65" t="str">
        <f t="shared" si="13"/>
        <v/>
      </c>
      <c r="H89" s="175"/>
    </row>
    <row r="90" spans="1:8" x14ac:dyDescent="0.25">
      <c r="A90" s="164"/>
      <c r="B90" s="173"/>
      <c r="C90" s="173"/>
      <c r="D90" s="447"/>
      <c r="E90" s="64" t="str">
        <f t="shared" si="12"/>
        <v/>
      </c>
      <c r="F90" s="64" t="str">
        <f t="shared" si="11"/>
        <v/>
      </c>
      <c r="G90" s="65" t="str">
        <f t="shared" si="13"/>
        <v/>
      </c>
      <c r="H90" s="176"/>
    </row>
    <row r="91" spans="1:8" ht="15.75" x14ac:dyDescent="0.25">
      <c r="A91" s="1077" t="s">
        <v>328</v>
      </c>
      <c r="B91" s="1078"/>
      <c r="C91" s="1078"/>
      <c r="D91" s="1079"/>
      <c r="E91" s="394">
        <f>IFERROR(SUM(E92:E97),0)</f>
        <v>0</v>
      </c>
      <c r="F91" s="394">
        <f>IFERROR(SUM(F92:F97),0)</f>
        <v>0</v>
      </c>
      <c r="G91" s="394">
        <f>IFERROR(SUM(G92:G97),0)</f>
        <v>0</v>
      </c>
      <c r="H91" s="395" t="s">
        <v>62</v>
      </c>
    </row>
    <row r="92" spans="1:8" x14ac:dyDescent="0.25">
      <c r="A92" s="58" t="str">
        <f>IF(OR(B2="não",B2=""),"","Elaboração do Projeto")</f>
        <v>Elaboração do Projeto</v>
      </c>
      <c r="B92" s="63" t="str">
        <f>IF(A92="","","vb")</f>
        <v>vb</v>
      </c>
      <c r="C92" s="63">
        <f>IF(A92="","",1)</f>
        <v>1</v>
      </c>
      <c r="D92" s="448">
        <f>IF(A92="","",$B$3*SUM($E$10,$E$54,$E$64,$E$74))</f>
        <v>0</v>
      </c>
      <c r="E92" s="64">
        <f>IF(A92="","",IFERROR(C92*D92,0))</f>
        <v>0</v>
      </c>
      <c r="F92" s="448">
        <f>IF(C92="","",$B$3*SUM($F$10,$F$54,$F$64,$F$74))</f>
        <v>0</v>
      </c>
      <c r="G92" s="65">
        <f t="shared" ref="G92:G97" si="14">IF(A92="","",E92-F92)</f>
        <v>0</v>
      </c>
      <c r="H92" s="175"/>
    </row>
    <row r="93" spans="1:8" x14ac:dyDescent="0.25">
      <c r="A93" s="58" t="str">
        <f>IF(OR(B2="não",B2=""),"","Assistência Técnica - Parcela 1")</f>
        <v>Assistência Técnica - Parcela 1</v>
      </c>
      <c r="B93" s="63" t="str">
        <f>IF(A93="","","vb")</f>
        <v>vb</v>
      </c>
      <c r="C93" s="63">
        <f>IF(A93="","",1)</f>
        <v>1</v>
      </c>
      <c r="D93" s="448">
        <f>IF(A93="","",$B$4/$B$5*SUM($E$10,$E$54,$E$64,$E$74))</f>
        <v>0</v>
      </c>
      <c r="E93" s="64">
        <f>IF(A93="","",IFERROR(C93*D93,0))</f>
        <v>0</v>
      </c>
      <c r="F93" s="448">
        <f>IF(C93="","",$B$4/$B$5*SUM($F$10,$F$54,$F$64,$F$74))</f>
        <v>0</v>
      </c>
      <c r="G93" s="65">
        <f t="shared" si="14"/>
        <v>0</v>
      </c>
      <c r="H93" s="175"/>
    </row>
    <row r="94" spans="1:8" x14ac:dyDescent="0.25">
      <c r="A94" s="58" t="str">
        <f>IF(OR(B2="não",B2=""),"",IF($B$5&gt;1,"Assistência Técnica - Parcela 2",""))</f>
        <v/>
      </c>
      <c r="B94" s="63" t="str">
        <f>IF(A94="","","vb")</f>
        <v/>
      </c>
      <c r="C94" s="63" t="str">
        <f>IF(A94="","",1)</f>
        <v/>
      </c>
      <c r="D94" s="448" t="str">
        <f>IF(A94="","",$B$4/$B$5*SUM($E$10,$E$54,$E$64,$E$74))</f>
        <v/>
      </c>
      <c r="E94" s="64" t="str">
        <f>IF(A94="","",C94*D94)</f>
        <v/>
      </c>
      <c r="F94" s="448" t="str">
        <f>IF(C94="","",$B$4/$B$5*SUM($F$10,$F$54,$F$64,$F$74))</f>
        <v/>
      </c>
      <c r="G94" s="65" t="str">
        <f>IF(A94="","",E94-F94)</f>
        <v/>
      </c>
      <c r="H94" s="175"/>
    </row>
    <row r="95" spans="1:8" x14ac:dyDescent="0.25">
      <c r="A95" s="58" t="str">
        <f>IF(OR(B2="não",B2=""),"",IF($B$5&gt;2,"Assistência Técnica - Parcela 3",""))</f>
        <v/>
      </c>
      <c r="B95" s="63" t="str">
        <f>IF(A95="","","vb")</f>
        <v/>
      </c>
      <c r="C95" s="63" t="str">
        <f>IF(A95="","",1)</f>
        <v/>
      </c>
      <c r="D95" s="448" t="str">
        <f>IF(A95="","",$B$4/$B$5*SUM($E$10,$E$54,$E$64,$E$74))</f>
        <v/>
      </c>
      <c r="E95" s="64" t="str">
        <f>IF(A95="","",C95*D95)</f>
        <v/>
      </c>
      <c r="F95" s="448" t="str">
        <f>IF(C95="","",$B$4/$B$5*SUM($F$10,$F$54,$F$64,$F$74))</f>
        <v/>
      </c>
      <c r="G95" s="65" t="str">
        <f t="shared" si="14"/>
        <v/>
      </c>
      <c r="H95" s="175"/>
    </row>
    <row r="96" spans="1:8" x14ac:dyDescent="0.25">
      <c r="A96" s="58" t="str">
        <f>IF(OR(B2="não",B2=""),"",IF($B$5&gt;3,"Assistência Técnica - Parcela 4",""))</f>
        <v/>
      </c>
      <c r="B96" s="63" t="str">
        <f>IF(A96="","","vb")</f>
        <v/>
      </c>
      <c r="C96" s="63" t="str">
        <f>IF(A96="","",1)</f>
        <v/>
      </c>
      <c r="D96" s="448" t="str">
        <f>IF(A96="","",$B$4/$B$5*SUM($E$10,$E$54,$E$64,$E$74))</f>
        <v/>
      </c>
      <c r="E96" s="64" t="str">
        <f>IF(A96="","",C96*D96)</f>
        <v/>
      </c>
      <c r="F96" s="448" t="str">
        <f>IF(C96="","",$B$4/$B$5*SUM($F$10,$F$54,$F$64,$F$74))</f>
        <v/>
      </c>
      <c r="G96" s="65" t="str">
        <f t="shared" si="14"/>
        <v/>
      </c>
      <c r="H96" s="175"/>
    </row>
    <row r="97" spans="1:8" x14ac:dyDescent="0.25">
      <c r="A97" s="58"/>
      <c r="B97" s="63"/>
      <c r="C97" s="63"/>
      <c r="D97" s="448"/>
      <c r="E97" s="64" t="str">
        <f>IF(A97="","",C97*D97)</f>
        <v/>
      </c>
      <c r="F97" s="448" t="str">
        <f>IF(C97="","",$B$4/$B$5*SUM($F$10,$F$54,$F$64,$F$74))</f>
        <v/>
      </c>
      <c r="G97" s="65" t="str">
        <f t="shared" si="14"/>
        <v/>
      </c>
      <c r="H97" s="175"/>
    </row>
    <row r="98" spans="1:8" ht="15.75" x14ac:dyDescent="0.25">
      <c r="A98" s="1052" t="s">
        <v>321</v>
      </c>
      <c r="B98" s="1053"/>
      <c r="C98" s="1053"/>
      <c r="D98" s="1054"/>
      <c r="E98" s="394">
        <f>E54+E74+E91+E64+E10</f>
        <v>0</v>
      </c>
      <c r="F98" s="394">
        <f>F54+F74+F91+F64+F10</f>
        <v>0</v>
      </c>
      <c r="G98" s="394">
        <f>G54+G74+G91+G64+G10</f>
        <v>0</v>
      </c>
      <c r="H98" s="396" t="s">
        <v>62</v>
      </c>
    </row>
    <row r="111" spans="1:8" x14ac:dyDescent="0.25">
      <c r="A111" s="137"/>
    </row>
  </sheetData>
  <sheetProtection algorithmName="SHA-512" hashValue="ml9diM5H0ob/57fzQe4hn9SwaJjTQU7V7Q/7Dcac+ulwF9sqkS4G2wkS995VtuXP2Lz4jgMmT8ScvUXzrlylCA==" saltValue="Xe1L1rOTc3uwuT1G79JPIw==" spinCount="100000" sheet="1" objects="1" scenarios="1"/>
  <customSheetViews>
    <customSheetView guid="{A6D2322D-229F-4D52-A2AA-C6012EABEAE5}" scale="80" showGridLines="0" fitToPage="1" hiddenColumns="1">
      <pageMargins left="0.511811024" right="0.511811024" top="0.78740157499999996" bottom="0.78740157499999996" header="0.31496062000000002" footer="0.31496062000000002"/>
      <pageSetup paperSize="9" scale="71" fitToHeight="0" orientation="landscape" r:id="rId1"/>
    </customSheetView>
  </customSheetViews>
  <mergeCells count="12">
    <mergeCell ref="A98:D98"/>
    <mergeCell ref="A7:H7"/>
    <mergeCell ref="A8:A9"/>
    <mergeCell ref="B8:B9"/>
    <mergeCell ref="C8:C9"/>
    <mergeCell ref="D8:G8"/>
    <mergeCell ref="H8:H9"/>
    <mergeCell ref="A10:D10"/>
    <mergeCell ref="A54:D54"/>
    <mergeCell ref="A74:D74"/>
    <mergeCell ref="A91:D91"/>
    <mergeCell ref="A64:D64"/>
  </mergeCells>
  <dataValidations count="9">
    <dataValidation type="list" allowBlank="1" showInputMessage="1" showErrorMessage="1" sqref="B5">
      <formula1>"1,2,3,4"</formula1>
    </dataValidation>
    <dataValidation type="list" allowBlank="1" showInputMessage="1" showErrorMessage="1" sqref="H4 E4">
      <formula1>"0,1,2,3,4,5,6,7,8,9,10,11,12"</formula1>
    </dataValidation>
    <dataValidation type="list" allowBlank="1" showInputMessage="1" showErrorMessage="1" sqref="B2">
      <formula1>"Sim,Não"</formula1>
    </dataValidation>
    <dataValidation type="list" allowBlank="1" showInputMessage="1" showErrorMessage="1" sqref="E3">
      <formula1>"0,12,24,36,48,60,72"</formula1>
    </dataValidation>
    <dataValidation type="list" allowBlank="1" showInputMessage="1" showErrorMessage="1" sqref="F3">
      <formula1>"0,12,"</formula1>
    </dataValidation>
    <dataValidation type="list" allowBlank="1" showInputMessage="1" showErrorMessage="1" sqref="F4">
      <formula1>"0,1,2,3,4,5"</formula1>
    </dataValidation>
    <dataValidation type="list" allowBlank="1" showInputMessage="1" showErrorMessage="1" sqref="G3">
      <formula1>"0,12,24,36,48,"</formula1>
    </dataValidation>
    <dataValidation type="list" allowBlank="1" showInputMessage="1" showErrorMessage="1" sqref="G4">
      <formula1>"0,1,2,3,4,5,6"</formula1>
    </dataValidation>
    <dataValidation type="list" allowBlank="1" showInputMessage="1" showErrorMessage="1" sqref="H3">
      <formula1>"0,12,13,14,24,36,48,60,72"</formula1>
    </dataValidation>
  </dataValidations>
  <pageMargins left="0.51181102362204722" right="0.51181102362204722" top="0.78740157480314965" bottom="0.78740157480314965" header="0.31496062992125984" footer="0.31496062992125984"/>
  <pageSetup paperSize="9" scale="46" fitToHeight="0" orientation="portrait" blackAndWhite="1" r:id="rId2"/>
  <headerFooter>
    <oddHeader>&amp;A</oddHeader>
  </headerFooter>
  <drawing r:id="rId3"/>
  <legacyDrawing r:id="rId4"/>
  <extLst>
    <ext xmlns:x14="http://schemas.microsoft.com/office/spreadsheetml/2009/9/main" uri="{78C0D931-6437-407d-A8EE-F0AAD7539E65}">
      <x14:conditionalFormattings>
        <x14:conditionalFormatting xmlns:xm="http://schemas.microsoft.com/office/excel/2006/main">
          <x14:cfRule type="containsText" priority="7" operator="containsText" id="{8DB3DA0B-9037-49EC-98A8-6A5A61D4D161}">
            <xm:f>NOT(ISERROR(SEARCH($O$56,A1)))</xm:f>
            <xm:f>$O$56</xm:f>
            <x14:dxf>
              <font>
                <b val="0"/>
                <i/>
              </font>
              <fill>
                <patternFill>
                  <bgColor rgb="FFFF0000"/>
                </patternFill>
              </fill>
            </x14:dxf>
          </x14:cfRule>
          <x14:cfRule type="containsText" priority="8" operator="containsText" id="{E94B67CF-E706-448E-989E-A79A76A2493E}">
            <xm:f>NOT(ISERROR(SEARCH($O$55,A1)))</xm:f>
            <xm:f>$O$55</xm:f>
            <x14:dxf>
              <font>
                <b val="0"/>
                <i/>
              </font>
              <fill>
                <patternFill>
                  <bgColor theme="9"/>
                </patternFill>
              </fill>
              <border>
                <vertical/>
                <horizontal/>
              </border>
            </x14:dxf>
          </x14:cfRule>
          <xm:sqref>A55:H59 J55:J59 M55:N56 A60:J63 A1:XFD1 D2:H4 A2:C5 D5 I2:XFD6 F5:H5 A6 C6 A76:XFD1048576 E11:R13 A14:R54 P55:R56 M57:R63 A7:XFD8 A9:R10 S10:U65 S67:U75 A64:R75 V9:XFD75</xm:sqref>
        </x14:conditionalFormatting>
        <x14:conditionalFormatting xmlns:xm="http://schemas.microsoft.com/office/excel/2006/main">
          <x14:cfRule type="containsText" priority="5" operator="containsText" id="{DF1DC198-08CF-45C9-989F-E54917B568AF}">
            <xm:f>NOT(ISERROR(SEARCH($O$56,A11)))</xm:f>
            <xm:f>$O$56</xm:f>
            <x14:dxf>
              <font>
                <b val="0"/>
                <i/>
              </font>
              <fill>
                <patternFill>
                  <bgColor rgb="FFFF0000"/>
                </patternFill>
              </fill>
            </x14:dxf>
          </x14:cfRule>
          <x14:cfRule type="containsText" priority="6" operator="containsText" id="{B4C8C0F3-31C1-41B8-AE92-FAA116CE5F02}">
            <xm:f>NOT(ISERROR(SEARCH($O$55,A11)))</xm:f>
            <xm:f>$O$55</xm:f>
            <x14:dxf>
              <font>
                <b val="0"/>
                <i/>
              </font>
              <fill>
                <patternFill>
                  <bgColor theme="9"/>
                </patternFill>
              </fill>
              <border>
                <vertical/>
                <horizontal/>
              </border>
            </x14:dxf>
          </x14:cfRule>
          <xm:sqref>A11:D13</xm:sqref>
        </x14:conditionalFormatting>
        <x14:conditionalFormatting xmlns:xm="http://schemas.microsoft.com/office/excel/2006/main">
          <x14:cfRule type="containsText" priority="1" operator="containsText" id="{B11F87FB-01FF-49A8-819B-D26918F9C6B0}">
            <xm:f>NOT(ISERROR(SEARCH($O$56,E5)))</xm:f>
            <xm:f>$O$56</xm:f>
            <x14:dxf>
              <font>
                <b val="0"/>
                <i/>
              </font>
              <fill>
                <patternFill>
                  <bgColor rgb="FFFF0000"/>
                </patternFill>
              </fill>
            </x14:dxf>
          </x14:cfRule>
          <x14:cfRule type="containsText" priority="2" operator="containsText" id="{B8BA0242-2443-44C3-806A-42CD4A5C6877}">
            <xm:f>NOT(ISERROR(SEARCH($O$55,E5)))</xm:f>
            <xm:f>$O$55</xm:f>
            <x14:dxf>
              <font>
                <b val="0"/>
                <i/>
              </font>
              <fill>
                <patternFill>
                  <bgColor theme="9"/>
                </patternFill>
              </fill>
              <border>
                <vertical/>
                <horizontal/>
              </border>
            </x14:dxf>
          </x14:cfRule>
          <xm:sqref>E5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1">
    <tabColor theme="0" tint="-0.14999847407452621"/>
    <pageSetUpPr fitToPage="1"/>
  </sheetPr>
  <dimension ref="A1:F2045"/>
  <sheetViews>
    <sheetView showGridLines="0" view="pageBreakPreview" zoomScaleNormal="90" zoomScaleSheetLayoutView="100" workbookViewId="0">
      <selection sqref="A1:F1"/>
    </sheetView>
  </sheetViews>
  <sheetFormatPr defaultColWidth="33" defaultRowHeight="15" x14ac:dyDescent="0.25"/>
  <cols>
    <col min="1" max="1" width="63.5703125" style="737" bestFit="1" customWidth="1"/>
    <col min="2" max="2" width="24.5703125" style="737" bestFit="1" customWidth="1"/>
    <col min="3" max="3" width="26" style="737" bestFit="1" customWidth="1"/>
    <col min="4" max="4" width="16.140625" style="737" bestFit="1" customWidth="1"/>
    <col min="5" max="5" width="17.85546875" style="737" bestFit="1" customWidth="1"/>
    <col min="6" max="6" width="32.28515625" style="737" bestFit="1" customWidth="1"/>
    <col min="7" max="16384" width="33" style="737"/>
  </cols>
  <sheetData>
    <row r="1" spans="1:6" ht="15.75" x14ac:dyDescent="0.25">
      <c r="A1" s="1107" t="s">
        <v>646</v>
      </c>
      <c r="B1" s="1107"/>
      <c r="C1" s="1107"/>
      <c r="D1" s="1107"/>
      <c r="E1" s="1107"/>
      <c r="F1" s="1107"/>
    </row>
    <row r="2" spans="1:6" x14ac:dyDescent="0.25">
      <c r="A2" s="575" t="s">
        <v>647</v>
      </c>
      <c r="B2" s="576" t="s">
        <v>842</v>
      </c>
      <c r="C2" s="576" t="s">
        <v>841</v>
      </c>
      <c r="D2" s="576"/>
      <c r="E2" s="576"/>
      <c r="F2" s="577"/>
    </row>
    <row r="3" spans="1:6" x14ac:dyDescent="0.25">
      <c r="A3" s="270" t="s">
        <v>648</v>
      </c>
      <c r="B3" s="1106"/>
      <c r="C3" s="1106"/>
      <c r="D3" s="1106"/>
      <c r="E3" s="1106"/>
      <c r="F3" s="1106"/>
    </row>
    <row r="4" spans="1:6" x14ac:dyDescent="0.25">
      <c r="A4" s="58" t="s">
        <v>649</v>
      </c>
      <c r="B4" s="1103"/>
      <c r="C4" s="1103"/>
      <c r="D4" s="1103"/>
      <c r="E4" s="1103"/>
      <c r="F4" s="1103"/>
    </row>
    <row r="5" spans="1:6" x14ac:dyDescent="0.25">
      <c r="A5" s="271" t="s">
        <v>650</v>
      </c>
      <c r="B5" s="1103"/>
      <c r="C5" s="1103"/>
      <c r="D5" s="1103"/>
      <c r="E5" s="1103"/>
      <c r="F5" s="1103"/>
    </row>
    <row r="6" spans="1:6" x14ac:dyDescent="0.25">
      <c r="A6" s="58" t="s">
        <v>651</v>
      </c>
      <c r="B6" s="1103"/>
      <c r="C6" s="1103"/>
      <c r="D6" s="1103"/>
      <c r="E6" s="1103"/>
      <c r="F6" s="1103"/>
    </row>
    <row r="7" spans="1:6" x14ac:dyDescent="0.25">
      <c r="A7" s="271" t="s">
        <v>33</v>
      </c>
      <c r="B7" s="1103"/>
      <c r="C7" s="1103"/>
      <c r="D7" s="1103"/>
      <c r="E7" s="1103"/>
      <c r="F7" s="1103"/>
    </row>
    <row r="8" spans="1:6" x14ac:dyDescent="0.25">
      <c r="A8" s="271" t="s">
        <v>57</v>
      </c>
      <c r="B8" s="1103"/>
      <c r="C8" s="1103"/>
      <c r="D8" s="1103"/>
      <c r="E8" s="1103"/>
      <c r="F8" s="1103"/>
    </row>
    <row r="9" spans="1:6" x14ac:dyDescent="0.25">
      <c r="A9" s="271" t="s">
        <v>36</v>
      </c>
      <c r="B9" s="1103"/>
      <c r="C9" s="1103"/>
      <c r="D9" s="1103"/>
      <c r="E9" s="1103"/>
      <c r="F9" s="1103"/>
    </row>
    <row r="10" spans="1:6" x14ac:dyDescent="0.25">
      <c r="A10" s="58" t="s">
        <v>35</v>
      </c>
      <c r="B10" s="1103"/>
      <c r="C10" s="1103"/>
      <c r="D10" s="1103"/>
      <c r="E10" s="1103"/>
      <c r="F10" s="1103"/>
    </row>
    <row r="11" spans="1:6" x14ac:dyDescent="0.25">
      <c r="A11" s="271" t="s">
        <v>44</v>
      </c>
      <c r="B11" s="1103"/>
      <c r="C11" s="1103"/>
      <c r="D11" s="1103"/>
      <c r="E11" s="1103"/>
      <c r="F11" s="1103"/>
    </row>
    <row r="12" spans="1:6" x14ac:dyDescent="0.25">
      <c r="A12" s="58" t="s">
        <v>38</v>
      </c>
      <c r="B12" s="1103"/>
      <c r="C12" s="1103"/>
      <c r="D12" s="1103"/>
      <c r="E12" s="1103"/>
      <c r="F12" s="1103"/>
    </row>
    <row r="13" spans="1:6" x14ac:dyDescent="0.25">
      <c r="A13" s="271" t="s">
        <v>652</v>
      </c>
      <c r="B13" s="1103"/>
      <c r="C13" s="1103"/>
      <c r="D13" s="1103"/>
      <c r="E13" s="1103"/>
      <c r="F13" s="1103"/>
    </row>
    <row r="14" spans="1:6" x14ac:dyDescent="0.25">
      <c r="A14" s="58" t="s">
        <v>653</v>
      </c>
      <c r="B14" s="1103"/>
      <c r="C14" s="1103"/>
      <c r="D14" s="1103"/>
      <c r="E14" s="1103"/>
      <c r="F14" s="1103"/>
    </row>
    <row r="15" spans="1:6" x14ac:dyDescent="0.25">
      <c r="A15" s="272" t="s">
        <v>654</v>
      </c>
      <c r="B15" s="1110"/>
      <c r="C15" s="1104"/>
      <c r="D15" s="1104"/>
      <c r="E15" s="1104"/>
      <c r="F15" s="1104"/>
    </row>
    <row r="16" spans="1:6" x14ac:dyDescent="0.25">
      <c r="A16" s="1115" t="s">
        <v>655</v>
      </c>
      <c r="B16" s="1116"/>
      <c r="C16" s="1116"/>
      <c r="D16" s="1116"/>
      <c r="E16" s="1116"/>
      <c r="F16" s="1117"/>
    </row>
    <row r="17" spans="1:6" x14ac:dyDescent="0.25">
      <c r="A17" s="273" t="s">
        <v>330</v>
      </c>
      <c r="B17" s="273" t="s">
        <v>656</v>
      </c>
      <c r="C17" s="273" t="s">
        <v>657</v>
      </c>
      <c r="D17" s="273" t="s">
        <v>331</v>
      </c>
      <c r="E17" s="273" t="s">
        <v>658</v>
      </c>
      <c r="F17" s="273" t="s">
        <v>659</v>
      </c>
    </row>
    <row r="18" spans="1:6" x14ac:dyDescent="0.25">
      <c r="A18" s="733">
        <v>1</v>
      </c>
      <c r="B18" s="301"/>
      <c r="C18" s="301"/>
      <c r="D18" s="301"/>
      <c r="E18" s="301"/>
      <c r="F18" s="462"/>
    </row>
    <row r="19" spans="1:6" x14ac:dyDescent="0.25">
      <c r="A19" s="733">
        <v>2</v>
      </c>
      <c r="B19" s="301"/>
      <c r="C19" s="301"/>
      <c r="D19" s="322"/>
      <c r="E19" s="301"/>
      <c r="F19" s="462"/>
    </row>
    <row r="20" spans="1:6" x14ac:dyDescent="0.25">
      <c r="A20" s="733">
        <v>3</v>
      </c>
      <c r="B20" s="301"/>
      <c r="C20" s="301"/>
      <c r="D20" s="322"/>
      <c r="E20" s="301"/>
      <c r="F20" s="462"/>
    </row>
    <row r="21" spans="1:6" x14ac:dyDescent="0.25">
      <c r="A21" s="733">
        <v>4</v>
      </c>
      <c r="B21" s="301"/>
      <c r="C21" s="301"/>
      <c r="D21" s="322"/>
      <c r="E21" s="301"/>
      <c r="F21" s="462"/>
    </row>
    <row r="22" spans="1:6" x14ac:dyDescent="0.25">
      <c r="A22" s="733">
        <v>5</v>
      </c>
      <c r="B22" s="301"/>
      <c r="C22" s="301"/>
      <c r="D22" s="322"/>
      <c r="E22" s="301"/>
      <c r="F22" s="462"/>
    </row>
    <row r="23" spans="1:6" x14ac:dyDescent="0.25">
      <c r="A23" s="733">
        <v>6</v>
      </c>
      <c r="B23" s="301"/>
      <c r="C23" s="301"/>
      <c r="D23" s="322"/>
      <c r="E23" s="301"/>
      <c r="F23" s="462"/>
    </row>
    <row r="24" spans="1:6" x14ac:dyDescent="0.25">
      <c r="A24" s="733">
        <v>7</v>
      </c>
      <c r="B24" s="301"/>
      <c r="C24" s="301"/>
      <c r="D24" s="322"/>
      <c r="E24" s="301"/>
      <c r="F24" s="462"/>
    </row>
    <row r="25" spans="1:6" x14ac:dyDescent="0.25">
      <c r="A25" s="733">
        <v>8</v>
      </c>
      <c r="B25" s="301"/>
      <c r="C25" s="301"/>
      <c r="D25" s="322"/>
      <c r="E25" s="301"/>
      <c r="F25" s="462"/>
    </row>
    <row r="26" spans="1:6" x14ac:dyDescent="0.25">
      <c r="A26" s="733">
        <v>9</v>
      </c>
      <c r="B26" s="301"/>
      <c r="C26" s="301"/>
      <c r="D26" s="322"/>
      <c r="E26" s="301"/>
      <c r="F26" s="462"/>
    </row>
    <row r="27" spans="1:6" x14ac:dyDescent="0.25">
      <c r="A27" s="733">
        <v>10</v>
      </c>
      <c r="B27" s="301"/>
      <c r="C27" s="301"/>
      <c r="D27" s="322"/>
      <c r="E27" s="301"/>
      <c r="F27" s="462"/>
    </row>
    <row r="28" spans="1:6" x14ac:dyDescent="0.25">
      <c r="A28" s="733">
        <v>11</v>
      </c>
      <c r="B28" s="301"/>
      <c r="C28" s="301"/>
      <c r="D28" s="322"/>
      <c r="E28" s="301"/>
      <c r="F28" s="462"/>
    </row>
    <row r="29" spans="1:6" x14ac:dyDescent="0.25">
      <c r="A29" s="733">
        <v>12</v>
      </c>
      <c r="B29" s="302"/>
      <c r="C29" s="302"/>
      <c r="D29" s="322"/>
      <c r="E29" s="301"/>
      <c r="F29" s="462"/>
    </row>
    <row r="30" spans="1:6" x14ac:dyDescent="0.25">
      <c r="A30" s="1115" t="s">
        <v>660</v>
      </c>
      <c r="B30" s="1118"/>
      <c r="C30" s="1118"/>
      <c r="D30" s="1116"/>
      <c r="E30" s="1116"/>
      <c r="F30" s="1117"/>
    </row>
    <row r="31" spans="1:6" x14ac:dyDescent="0.25">
      <c r="A31" s="731" t="s">
        <v>315</v>
      </c>
      <c r="B31" s="731" t="s">
        <v>661</v>
      </c>
      <c r="C31" s="731" t="s">
        <v>662</v>
      </c>
      <c r="D31" s="273" t="s">
        <v>663</v>
      </c>
      <c r="E31" s="273" t="s">
        <v>664</v>
      </c>
      <c r="F31" s="273" t="s">
        <v>665</v>
      </c>
    </row>
    <row r="32" spans="1:6" x14ac:dyDescent="0.25">
      <c r="A32" s="274" t="s">
        <v>666</v>
      </c>
      <c r="B32" s="300">
        <f>B33+B67+B71</f>
        <v>0</v>
      </c>
      <c r="C32" s="275">
        <f>C33+C67+C71</f>
        <v>0</v>
      </c>
      <c r="D32" s="275">
        <f>D33+D67+D71</f>
        <v>0</v>
      </c>
      <c r="E32" s="303"/>
      <c r="F32" s="294">
        <f>B32*E32</f>
        <v>0</v>
      </c>
    </row>
    <row r="33" spans="1:6" x14ac:dyDescent="0.25">
      <c r="A33" s="274" t="s">
        <v>667</v>
      </c>
      <c r="B33" s="300">
        <f>B34+B49+B53+B62</f>
        <v>0</v>
      </c>
      <c r="C33" s="275">
        <f>C34+C49+C53+C62</f>
        <v>0</v>
      </c>
      <c r="D33" s="275">
        <f>D34+D49+D53+D62</f>
        <v>0</v>
      </c>
      <c r="E33" s="277" t="s">
        <v>62</v>
      </c>
      <c r="F33" s="294">
        <f>F34+F49+F53+F62</f>
        <v>0</v>
      </c>
    </row>
    <row r="34" spans="1:6" x14ac:dyDescent="0.25">
      <c r="A34" s="274" t="s">
        <v>333</v>
      </c>
      <c r="B34" s="300">
        <f>B35+B39+B43+B47</f>
        <v>0</v>
      </c>
      <c r="C34" s="275">
        <f>C35+C39+C43+C47</f>
        <v>0</v>
      </c>
      <c r="D34" s="275">
        <f>D35+D39+D43+D47</f>
        <v>0</v>
      </c>
      <c r="E34" s="277" t="s">
        <v>62</v>
      </c>
      <c r="F34" s="294">
        <f>F35+F39+F43+F47</f>
        <v>0</v>
      </c>
    </row>
    <row r="35" spans="1:6" x14ac:dyDescent="0.25">
      <c r="A35" s="274" t="s">
        <v>334</v>
      </c>
      <c r="B35" s="278">
        <f>SUM(B36:B38)</f>
        <v>0</v>
      </c>
      <c r="C35" s="275">
        <f>SUM(C36:C38)</f>
        <v>0</v>
      </c>
      <c r="D35" s="275">
        <f>SUM(D36:D38)</f>
        <v>0</v>
      </c>
      <c r="E35" s="277" t="s">
        <v>62</v>
      </c>
      <c r="F35" s="294">
        <f>SUM(F36:F38)</f>
        <v>0</v>
      </c>
    </row>
    <row r="36" spans="1:6" x14ac:dyDescent="0.25">
      <c r="A36" s="304"/>
      <c r="B36" s="305"/>
      <c r="C36" s="305"/>
      <c r="D36" s="279">
        <f>B36+C36</f>
        <v>0</v>
      </c>
      <c r="E36" s="303"/>
      <c r="F36" s="295">
        <f>E36*B36</f>
        <v>0</v>
      </c>
    </row>
    <row r="37" spans="1:6" x14ac:dyDescent="0.25">
      <c r="A37" s="306"/>
      <c r="B37" s="307"/>
      <c r="C37" s="307"/>
      <c r="D37" s="279">
        <f>B37+C37</f>
        <v>0</v>
      </c>
      <c r="E37" s="303"/>
      <c r="F37" s="295">
        <f>E37*B37</f>
        <v>0</v>
      </c>
    </row>
    <row r="38" spans="1:6" x14ac:dyDescent="0.25">
      <c r="A38" s="308"/>
      <c r="B38" s="309"/>
      <c r="C38" s="309"/>
      <c r="D38" s="279">
        <f>B38+C38</f>
        <v>0</v>
      </c>
      <c r="E38" s="303"/>
      <c r="F38" s="295">
        <f>E38*B38</f>
        <v>0</v>
      </c>
    </row>
    <row r="39" spans="1:6" x14ac:dyDescent="0.25">
      <c r="A39" s="274" t="s">
        <v>335</v>
      </c>
      <c r="B39" s="278">
        <f>SUM(B40:B42)</f>
        <v>0</v>
      </c>
      <c r="C39" s="275">
        <f>SUM(C40:C42)</f>
        <v>0</v>
      </c>
      <c r="D39" s="275">
        <f>SUM(D40:D42)</f>
        <v>0</v>
      </c>
      <c r="E39" s="277" t="s">
        <v>62</v>
      </c>
      <c r="F39" s="294">
        <f>SUM(F40:F42)</f>
        <v>0</v>
      </c>
    </row>
    <row r="40" spans="1:6" x14ac:dyDescent="0.25">
      <c r="A40" s="304"/>
      <c r="B40" s="305"/>
      <c r="C40" s="305"/>
      <c r="D40" s="279">
        <f>B40+C40</f>
        <v>0</v>
      </c>
      <c r="E40" s="303"/>
      <c r="F40" s="295">
        <f>E40*B40</f>
        <v>0</v>
      </c>
    </row>
    <row r="41" spans="1:6" x14ac:dyDescent="0.25">
      <c r="A41" s="306"/>
      <c r="B41" s="307"/>
      <c r="C41" s="307"/>
      <c r="D41" s="279">
        <f>B41+C41</f>
        <v>0</v>
      </c>
      <c r="E41" s="303"/>
      <c r="F41" s="295">
        <f>E41*B41</f>
        <v>0</v>
      </c>
    </row>
    <row r="42" spans="1:6" x14ac:dyDescent="0.25">
      <c r="A42" s="308"/>
      <c r="B42" s="309"/>
      <c r="C42" s="309"/>
      <c r="D42" s="279">
        <f>B42+C42</f>
        <v>0</v>
      </c>
      <c r="E42" s="303"/>
      <c r="F42" s="295">
        <f>E42*B42</f>
        <v>0</v>
      </c>
    </row>
    <row r="43" spans="1:6" x14ac:dyDescent="0.25">
      <c r="A43" s="274" t="s">
        <v>336</v>
      </c>
      <c r="B43" s="278">
        <f>SUM(B44:B46)</f>
        <v>0</v>
      </c>
      <c r="C43" s="275">
        <f>SUM(C44:C46)</f>
        <v>0</v>
      </c>
      <c r="D43" s="275">
        <f>SUM(D44:D46)</f>
        <v>0</v>
      </c>
      <c r="E43" s="277" t="s">
        <v>62</v>
      </c>
      <c r="F43" s="294">
        <f>SUM(F44:F46)</f>
        <v>0</v>
      </c>
    </row>
    <row r="44" spans="1:6" x14ac:dyDescent="0.25">
      <c r="A44" s="304"/>
      <c r="B44" s="305"/>
      <c r="C44" s="305"/>
      <c r="D44" s="279">
        <f>B44+C44</f>
        <v>0</v>
      </c>
      <c r="E44" s="303"/>
      <c r="F44" s="295">
        <f>E44*B44</f>
        <v>0</v>
      </c>
    </row>
    <row r="45" spans="1:6" x14ac:dyDescent="0.25">
      <c r="A45" s="306"/>
      <c r="B45" s="307"/>
      <c r="C45" s="307"/>
      <c r="D45" s="279">
        <f>B45+C45</f>
        <v>0</v>
      </c>
      <c r="E45" s="303"/>
      <c r="F45" s="295">
        <f>E45*B45</f>
        <v>0</v>
      </c>
    </row>
    <row r="46" spans="1:6" x14ac:dyDescent="0.25">
      <c r="A46" s="308"/>
      <c r="B46" s="309"/>
      <c r="C46" s="309"/>
      <c r="D46" s="279">
        <f>B46+C46</f>
        <v>0</v>
      </c>
      <c r="E46" s="303"/>
      <c r="F46" s="295">
        <f>E46*B46</f>
        <v>0</v>
      </c>
    </row>
    <row r="47" spans="1:6" x14ac:dyDescent="0.25">
      <c r="A47" s="274" t="s">
        <v>337</v>
      </c>
      <c r="B47" s="278">
        <f>SUM(B48:B48)</f>
        <v>0</v>
      </c>
      <c r="C47" s="275">
        <f>SUM(C48:C48)</f>
        <v>0</v>
      </c>
      <c r="D47" s="275">
        <f>SUM(D48:D48)</f>
        <v>0</v>
      </c>
      <c r="E47" s="277" t="s">
        <v>62</v>
      </c>
      <c r="F47" s="294">
        <f>SUM(F48:F48)</f>
        <v>0</v>
      </c>
    </row>
    <row r="48" spans="1:6" x14ac:dyDescent="0.25">
      <c r="A48" s="310"/>
      <c r="B48" s="311"/>
      <c r="C48" s="311"/>
      <c r="D48" s="279">
        <f>B48+C48</f>
        <v>0</v>
      </c>
      <c r="E48" s="303"/>
      <c r="F48" s="295">
        <f>E48*B48</f>
        <v>0</v>
      </c>
    </row>
    <row r="49" spans="1:6" x14ac:dyDescent="0.25">
      <c r="A49" s="274" t="s">
        <v>668</v>
      </c>
      <c r="B49" s="278">
        <f>SUM(B50:B52)</f>
        <v>0</v>
      </c>
      <c r="C49" s="275">
        <f>SUM(C50:C52)</f>
        <v>0</v>
      </c>
      <c r="D49" s="275">
        <f>SUM(D50:D52)</f>
        <v>0</v>
      </c>
      <c r="E49" s="277" t="s">
        <v>62</v>
      </c>
      <c r="F49" s="294">
        <f>SUM(F50:F52)</f>
        <v>0</v>
      </c>
    </row>
    <row r="50" spans="1:6" x14ac:dyDescent="0.25">
      <c r="A50" s="304"/>
      <c r="B50" s="305"/>
      <c r="C50" s="305"/>
      <c r="D50" s="279">
        <f>B50+C50</f>
        <v>0</v>
      </c>
      <c r="E50" s="303"/>
      <c r="F50" s="295">
        <f>E50*B50</f>
        <v>0</v>
      </c>
    </row>
    <row r="51" spans="1:6" x14ac:dyDescent="0.25">
      <c r="A51" s="306"/>
      <c r="B51" s="307"/>
      <c r="C51" s="307"/>
      <c r="D51" s="279">
        <f>B51+C51</f>
        <v>0</v>
      </c>
      <c r="E51" s="303"/>
      <c r="F51" s="295">
        <f>E51*B51</f>
        <v>0</v>
      </c>
    </row>
    <row r="52" spans="1:6" x14ac:dyDescent="0.25">
      <c r="A52" s="308"/>
      <c r="B52" s="309"/>
      <c r="C52" s="309"/>
      <c r="D52" s="279">
        <f>B52+C52</f>
        <v>0</v>
      </c>
      <c r="E52" s="303"/>
      <c r="F52" s="295">
        <f>E52*B52</f>
        <v>0</v>
      </c>
    </row>
    <row r="53" spans="1:6" x14ac:dyDescent="0.25">
      <c r="A53" s="274" t="s">
        <v>669</v>
      </c>
      <c r="B53" s="278">
        <f>SUM(B54:B61)</f>
        <v>0</v>
      </c>
      <c r="C53" s="275">
        <f>SUM(C54:C61)</f>
        <v>0</v>
      </c>
      <c r="D53" s="275">
        <f>SUM(D54:D61)</f>
        <v>0</v>
      </c>
      <c r="E53" s="277" t="s">
        <v>62</v>
      </c>
      <c r="F53" s="294">
        <f>SUM(F54:F61)</f>
        <v>0</v>
      </c>
    </row>
    <row r="54" spans="1:6" x14ac:dyDescent="0.25">
      <c r="A54" s="304"/>
      <c r="B54" s="305"/>
      <c r="C54" s="305"/>
      <c r="D54" s="279">
        <f t="shared" ref="D54:D61" si="0">B54+C54</f>
        <v>0</v>
      </c>
      <c r="E54" s="303"/>
      <c r="F54" s="295">
        <f t="shared" ref="F54:F61" si="1">E54*B54</f>
        <v>0</v>
      </c>
    </row>
    <row r="55" spans="1:6" x14ac:dyDescent="0.25">
      <c r="A55" s="306"/>
      <c r="B55" s="307"/>
      <c r="C55" s="307"/>
      <c r="D55" s="279">
        <f t="shared" si="0"/>
        <v>0</v>
      </c>
      <c r="E55" s="303"/>
      <c r="F55" s="295">
        <f t="shared" si="1"/>
        <v>0</v>
      </c>
    </row>
    <row r="56" spans="1:6" x14ac:dyDescent="0.25">
      <c r="A56" s="306"/>
      <c r="B56" s="307"/>
      <c r="C56" s="307"/>
      <c r="D56" s="279">
        <f t="shared" si="0"/>
        <v>0</v>
      </c>
      <c r="E56" s="303"/>
      <c r="F56" s="295">
        <f t="shared" si="1"/>
        <v>0</v>
      </c>
    </row>
    <row r="57" spans="1:6" x14ac:dyDescent="0.25">
      <c r="A57" s="306"/>
      <c r="B57" s="307"/>
      <c r="C57" s="307"/>
      <c r="D57" s="279">
        <f t="shared" si="0"/>
        <v>0</v>
      </c>
      <c r="E57" s="303"/>
      <c r="F57" s="295">
        <f t="shared" si="1"/>
        <v>0</v>
      </c>
    </row>
    <row r="58" spans="1:6" x14ac:dyDescent="0.25">
      <c r="A58" s="306"/>
      <c r="B58" s="307"/>
      <c r="C58" s="307"/>
      <c r="D58" s="279">
        <f t="shared" si="0"/>
        <v>0</v>
      </c>
      <c r="E58" s="303"/>
      <c r="F58" s="295">
        <f t="shared" si="1"/>
        <v>0</v>
      </c>
    </row>
    <row r="59" spans="1:6" x14ac:dyDescent="0.25">
      <c r="A59" s="306"/>
      <c r="B59" s="307"/>
      <c r="C59" s="307"/>
      <c r="D59" s="279">
        <f t="shared" si="0"/>
        <v>0</v>
      </c>
      <c r="E59" s="303"/>
      <c r="F59" s="295">
        <f t="shared" si="1"/>
        <v>0</v>
      </c>
    </row>
    <row r="60" spans="1:6" x14ac:dyDescent="0.25">
      <c r="A60" s="306"/>
      <c r="B60" s="307"/>
      <c r="C60" s="307"/>
      <c r="D60" s="279">
        <f t="shared" si="0"/>
        <v>0</v>
      </c>
      <c r="E60" s="303"/>
      <c r="F60" s="295">
        <f t="shared" si="1"/>
        <v>0</v>
      </c>
    </row>
    <row r="61" spans="1:6" x14ac:dyDescent="0.25">
      <c r="A61" s="308"/>
      <c r="B61" s="309"/>
      <c r="C61" s="309"/>
      <c r="D61" s="279">
        <f t="shared" si="0"/>
        <v>0</v>
      </c>
      <c r="E61" s="303"/>
      <c r="F61" s="295">
        <f t="shared" si="1"/>
        <v>0</v>
      </c>
    </row>
    <row r="62" spans="1:6" x14ac:dyDescent="0.25">
      <c r="A62" s="274" t="s">
        <v>670</v>
      </c>
      <c r="B62" s="278">
        <f>SUM(B63:B66)</f>
        <v>0</v>
      </c>
      <c r="C62" s="275">
        <f>SUM(C63:C66)</f>
        <v>0</v>
      </c>
      <c r="D62" s="275">
        <f>SUM(D63:D66)</f>
        <v>0</v>
      </c>
      <c r="E62" s="277" t="s">
        <v>62</v>
      </c>
      <c r="F62" s="294">
        <f>SUM(F63:F66)</f>
        <v>0</v>
      </c>
    </row>
    <row r="63" spans="1:6" x14ac:dyDescent="0.25">
      <c r="A63" s="304"/>
      <c r="B63" s="312"/>
      <c r="C63" s="305"/>
      <c r="D63" s="279">
        <f>B63+C63</f>
        <v>0</v>
      </c>
      <c r="E63" s="303"/>
      <c r="F63" s="295">
        <f>E63*B63</f>
        <v>0</v>
      </c>
    </row>
    <row r="64" spans="1:6" x14ac:dyDescent="0.25">
      <c r="A64" s="306"/>
      <c r="B64" s="313"/>
      <c r="C64" s="307"/>
      <c r="D64" s="279">
        <f>B64+C64</f>
        <v>0</v>
      </c>
      <c r="E64" s="303"/>
      <c r="F64" s="295">
        <f>E64*B64</f>
        <v>0</v>
      </c>
    </row>
    <row r="65" spans="1:6" x14ac:dyDescent="0.25">
      <c r="A65" s="306"/>
      <c r="B65" s="313"/>
      <c r="C65" s="307"/>
      <c r="D65" s="279">
        <f>B65+C65</f>
        <v>0</v>
      </c>
      <c r="E65" s="303"/>
      <c r="F65" s="295">
        <f>E65*B65</f>
        <v>0</v>
      </c>
    </row>
    <row r="66" spans="1:6" x14ac:dyDescent="0.25">
      <c r="A66" s="308"/>
      <c r="B66" s="309"/>
      <c r="C66" s="309"/>
      <c r="D66" s="279">
        <f>B66+C66</f>
        <v>0</v>
      </c>
      <c r="E66" s="303"/>
      <c r="F66" s="295">
        <f>E66*B66</f>
        <v>0</v>
      </c>
    </row>
    <row r="67" spans="1:6" x14ac:dyDescent="0.25">
      <c r="A67" s="274" t="s">
        <v>671</v>
      </c>
      <c r="B67" s="275">
        <f>SUM(B68:B70)</f>
        <v>0</v>
      </c>
      <c r="C67" s="275">
        <f>SUM(C68:C70)</f>
        <v>0</v>
      </c>
      <c r="D67" s="275">
        <f>SUM(D68:D70)</f>
        <v>0</v>
      </c>
      <c r="E67" s="277" t="s">
        <v>62</v>
      </c>
      <c r="F67" s="294">
        <f>SUM(F68:F70)</f>
        <v>0</v>
      </c>
    </row>
    <row r="68" spans="1:6" x14ac:dyDescent="0.25">
      <c r="A68" s="304"/>
      <c r="B68" s="312"/>
      <c r="C68" s="305"/>
      <c r="D68" s="279">
        <f>B68+C68</f>
        <v>0</v>
      </c>
      <c r="E68" s="281"/>
      <c r="F68" s="295">
        <v>0</v>
      </c>
    </row>
    <row r="69" spans="1:6" x14ac:dyDescent="0.25">
      <c r="A69" s="306"/>
      <c r="B69" s="313"/>
      <c r="C69" s="307"/>
      <c r="D69" s="279">
        <f>B69+C69</f>
        <v>0</v>
      </c>
      <c r="E69" s="281"/>
      <c r="F69" s="295">
        <v>0</v>
      </c>
    </row>
    <row r="70" spans="1:6" x14ac:dyDescent="0.25">
      <c r="A70" s="308"/>
      <c r="B70" s="309"/>
      <c r="C70" s="309"/>
      <c r="D70" s="279">
        <f>B70+C70</f>
        <v>0</v>
      </c>
      <c r="E70" s="281"/>
      <c r="F70" s="295">
        <v>0</v>
      </c>
    </row>
    <row r="71" spans="1:6" x14ac:dyDescent="0.25">
      <c r="A71" s="274" t="s">
        <v>672</v>
      </c>
      <c r="B71" s="275">
        <f>SUM(B72:B74)</f>
        <v>0</v>
      </c>
      <c r="C71" s="275">
        <f>SUM(C72:C74)</f>
        <v>0</v>
      </c>
      <c r="D71" s="275">
        <f>SUM(D72:D74)</f>
        <v>0</v>
      </c>
      <c r="E71" s="277" t="s">
        <v>62</v>
      </c>
      <c r="F71" s="294">
        <f>SUM(F72:F74)</f>
        <v>0</v>
      </c>
    </row>
    <row r="72" spans="1:6" x14ac:dyDescent="0.25">
      <c r="A72" s="304"/>
      <c r="B72" s="305"/>
      <c r="C72" s="305"/>
      <c r="D72" s="279">
        <f>B72+C72</f>
        <v>0</v>
      </c>
      <c r="E72" s="303"/>
      <c r="F72" s="295">
        <f>E72*B72</f>
        <v>0</v>
      </c>
    </row>
    <row r="73" spans="1:6" x14ac:dyDescent="0.25">
      <c r="A73" s="306"/>
      <c r="B73" s="307"/>
      <c r="C73" s="307"/>
      <c r="D73" s="279">
        <f>B73+C73</f>
        <v>0</v>
      </c>
      <c r="E73" s="303"/>
      <c r="F73" s="295">
        <f>E73*B73</f>
        <v>0</v>
      </c>
    </row>
    <row r="74" spans="1:6" x14ac:dyDescent="0.25">
      <c r="A74" s="308"/>
      <c r="B74" s="309"/>
      <c r="C74" s="309"/>
      <c r="D74" s="279">
        <f>B74+C74</f>
        <v>0</v>
      </c>
      <c r="E74" s="303"/>
      <c r="F74" s="295">
        <f>E74*B74</f>
        <v>0</v>
      </c>
    </row>
    <row r="75" spans="1:6" ht="15.75" x14ac:dyDescent="0.25">
      <c r="A75" s="267" t="s">
        <v>321</v>
      </c>
      <c r="B75" s="282">
        <f>B33+B67+B71</f>
        <v>0</v>
      </c>
      <c r="C75" s="282">
        <f>C33+C67+C71</f>
        <v>0</v>
      </c>
      <c r="D75" s="282">
        <f>D33+D67+D71</f>
        <v>0</v>
      </c>
      <c r="E75" s="283" t="s">
        <v>62</v>
      </c>
      <c r="F75" s="296">
        <f>F33+F67+F71+F32</f>
        <v>0</v>
      </c>
    </row>
    <row r="76" spans="1:6" x14ac:dyDescent="0.25">
      <c r="A76" s="1099" t="s">
        <v>338</v>
      </c>
      <c r="B76" s="1100"/>
      <c r="C76" s="1100"/>
      <c r="D76" s="1100"/>
      <c r="E76" s="1100"/>
      <c r="F76" s="1101"/>
    </row>
    <row r="77" spans="1:6" x14ac:dyDescent="0.25">
      <c r="A77" s="273" t="s">
        <v>339</v>
      </c>
      <c r="B77" s="734" t="s">
        <v>634</v>
      </c>
      <c r="C77" s="273" t="s">
        <v>340</v>
      </c>
      <c r="D77" s="273" t="s">
        <v>341</v>
      </c>
      <c r="E77" s="285" t="s">
        <v>665</v>
      </c>
      <c r="F77" s="273" t="s">
        <v>673</v>
      </c>
    </row>
    <row r="78" spans="1:6" x14ac:dyDescent="0.25">
      <c r="A78" s="314"/>
      <c r="B78" s="315"/>
      <c r="C78" s="316"/>
      <c r="D78" s="317"/>
      <c r="E78" s="318"/>
      <c r="F78" s="319"/>
    </row>
    <row r="79" spans="1:6" x14ac:dyDescent="0.25">
      <c r="A79" s="320"/>
      <c r="B79" s="321"/>
      <c r="C79" s="322"/>
      <c r="D79" s="301"/>
      <c r="E79" s="323"/>
      <c r="F79" s="324"/>
    </row>
    <row r="80" spans="1:6" x14ac:dyDescent="0.25">
      <c r="A80" s="320"/>
      <c r="B80" s="321"/>
      <c r="C80" s="322"/>
      <c r="D80" s="301"/>
      <c r="E80" s="323"/>
      <c r="F80" s="324"/>
    </row>
    <row r="81" spans="1:6" x14ac:dyDescent="0.25">
      <c r="A81" s="325"/>
      <c r="B81" s="306"/>
      <c r="C81" s="301"/>
      <c r="D81" s="301"/>
      <c r="E81" s="323"/>
      <c r="F81" s="324"/>
    </row>
    <row r="82" spans="1:6" x14ac:dyDescent="0.25">
      <c r="A82" s="325"/>
      <c r="B82" s="306"/>
      <c r="C82" s="301"/>
      <c r="D82" s="301"/>
      <c r="E82" s="323"/>
      <c r="F82" s="324"/>
    </row>
    <row r="83" spans="1:6" x14ac:dyDescent="0.25">
      <c r="A83" s="325"/>
      <c r="B83" s="306"/>
      <c r="C83" s="301"/>
      <c r="D83" s="301"/>
      <c r="E83" s="323"/>
      <c r="F83" s="324"/>
    </row>
    <row r="84" spans="1:6" x14ac:dyDescent="0.25">
      <c r="A84" s="325"/>
      <c r="B84" s="306"/>
      <c r="C84" s="301"/>
      <c r="D84" s="301"/>
      <c r="E84" s="323"/>
      <c r="F84" s="324"/>
    </row>
    <row r="85" spans="1:6" x14ac:dyDescent="0.25">
      <c r="A85" s="325"/>
      <c r="B85" s="306"/>
      <c r="C85" s="301"/>
      <c r="D85" s="301"/>
      <c r="E85" s="323"/>
      <c r="F85" s="324"/>
    </row>
    <row r="86" spans="1:6" x14ac:dyDescent="0.25">
      <c r="A86" s="325"/>
      <c r="B86" s="306"/>
      <c r="C86" s="301"/>
      <c r="D86" s="301"/>
      <c r="E86" s="323"/>
      <c r="F86" s="324"/>
    </row>
    <row r="87" spans="1:6" x14ac:dyDescent="0.25">
      <c r="A87" s="325"/>
      <c r="B87" s="306"/>
      <c r="C87" s="301"/>
      <c r="D87" s="301"/>
      <c r="E87" s="323"/>
      <c r="F87" s="324"/>
    </row>
    <row r="88" spans="1:6" x14ac:dyDescent="0.25">
      <c r="A88" s="325"/>
      <c r="B88" s="306"/>
      <c r="C88" s="301"/>
      <c r="D88" s="301"/>
      <c r="E88" s="323"/>
      <c r="F88" s="324"/>
    </row>
    <row r="89" spans="1:6" x14ac:dyDescent="0.25">
      <c r="A89" s="325"/>
      <c r="B89" s="306"/>
      <c r="C89" s="301"/>
      <c r="D89" s="301"/>
      <c r="E89" s="323"/>
      <c r="F89" s="324"/>
    </row>
    <row r="90" spans="1:6" x14ac:dyDescent="0.25">
      <c r="A90" s="325"/>
      <c r="B90" s="306"/>
      <c r="C90" s="301"/>
      <c r="D90" s="301"/>
      <c r="E90" s="323"/>
      <c r="F90" s="324"/>
    </row>
    <row r="91" spans="1:6" x14ac:dyDescent="0.25">
      <c r="A91" s="325"/>
      <c r="B91" s="306"/>
      <c r="C91" s="301"/>
      <c r="D91" s="301"/>
      <c r="E91" s="323"/>
      <c r="F91" s="324"/>
    </row>
    <row r="92" spans="1:6" x14ac:dyDescent="0.25">
      <c r="A92" s="326"/>
      <c r="B92" s="308"/>
      <c r="C92" s="302"/>
      <c r="D92" s="302"/>
      <c r="E92" s="327"/>
      <c r="F92" s="328"/>
    </row>
    <row r="93" spans="1:6" ht="15.75" x14ac:dyDescent="0.25">
      <c r="A93" s="267" t="s">
        <v>321</v>
      </c>
      <c r="B93" s="282" t="s">
        <v>62</v>
      </c>
      <c r="C93" s="282" t="s">
        <v>62</v>
      </c>
      <c r="D93" s="282" t="s">
        <v>62</v>
      </c>
      <c r="E93" s="283">
        <f>SUM(E78:E92)</f>
        <v>0</v>
      </c>
      <c r="F93" s="284" t="s">
        <v>62</v>
      </c>
    </row>
    <row r="94" spans="1:6" x14ac:dyDescent="0.25">
      <c r="A94" s="1102" t="s">
        <v>342</v>
      </c>
      <c r="B94" s="1102"/>
      <c r="C94" s="1102"/>
      <c r="D94" s="1102"/>
      <c r="E94" s="1102"/>
      <c r="F94" s="1102"/>
    </row>
    <row r="95" spans="1:6" x14ac:dyDescent="0.25">
      <c r="A95" s="268" t="s">
        <v>315</v>
      </c>
      <c r="B95" s="268" t="s">
        <v>340</v>
      </c>
      <c r="C95" s="267" t="s">
        <v>674</v>
      </c>
      <c r="D95" s="268" t="s">
        <v>343</v>
      </c>
      <c r="E95" s="268" t="s">
        <v>675</v>
      </c>
      <c r="F95" s="268" t="s">
        <v>665</v>
      </c>
    </row>
    <row r="96" spans="1:6" x14ac:dyDescent="0.25">
      <c r="A96" s="329"/>
      <c r="B96" s="317"/>
      <c r="C96" s="330"/>
      <c r="D96" s="317"/>
      <c r="E96" s="317"/>
      <c r="F96" s="331"/>
    </row>
    <row r="97" spans="1:6" x14ac:dyDescent="0.25">
      <c r="A97" s="325"/>
      <c r="B97" s="332"/>
      <c r="C97" s="306"/>
      <c r="D97" s="301"/>
      <c r="E97" s="301"/>
      <c r="F97" s="333"/>
    </row>
    <row r="98" spans="1:6" x14ac:dyDescent="0.25">
      <c r="A98" s="325"/>
      <c r="B98" s="332"/>
      <c r="C98" s="306"/>
      <c r="D98" s="301"/>
      <c r="E98" s="301"/>
      <c r="F98" s="333"/>
    </row>
    <row r="99" spans="1:6" x14ac:dyDescent="0.25">
      <c r="A99" s="325"/>
      <c r="B99" s="332"/>
      <c r="C99" s="306"/>
      <c r="D99" s="301"/>
      <c r="E99" s="301"/>
      <c r="F99" s="333"/>
    </row>
    <row r="100" spans="1:6" x14ac:dyDescent="0.25">
      <c r="A100" s="325"/>
      <c r="B100" s="332"/>
      <c r="C100" s="306"/>
      <c r="D100" s="301"/>
      <c r="E100" s="301"/>
      <c r="F100" s="333"/>
    </row>
    <row r="101" spans="1:6" x14ac:dyDescent="0.25">
      <c r="A101" s="325"/>
      <c r="B101" s="332"/>
      <c r="C101" s="306"/>
      <c r="D101" s="301"/>
      <c r="E101" s="301"/>
      <c r="F101" s="333"/>
    </row>
    <row r="102" spans="1:6" x14ac:dyDescent="0.25">
      <c r="A102" s="325"/>
      <c r="B102" s="332"/>
      <c r="C102" s="306"/>
      <c r="D102" s="301"/>
      <c r="E102" s="301"/>
      <c r="F102" s="333"/>
    </row>
    <row r="103" spans="1:6" x14ac:dyDescent="0.25">
      <c r="A103" s="325"/>
      <c r="B103" s="332"/>
      <c r="C103" s="306"/>
      <c r="D103" s="301"/>
      <c r="E103" s="301"/>
      <c r="F103" s="333"/>
    </row>
    <row r="104" spans="1:6" x14ac:dyDescent="0.25">
      <c r="A104" s="325"/>
      <c r="B104" s="332"/>
      <c r="C104" s="306"/>
      <c r="D104" s="301"/>
      <c r="E104" s="301"/>
      <c r="F104" s="333"/>
    </row>
    <row r="105" spans="1:6" x14ac:dyDescent="0.25">
      <c r="A105" s="325"/>
      <c r="B105" s="332"/>
      <c r="C105" s="306"/>
      <c r="D105" s="301"/>
      <c r="E105" s="301"/>
      <c r="F105" s="333"/>
    </row>
    <row r="106" spans="1:6" x14ac:dyDescent="0.25">
      <c r="A106" s="325"/>
      <c r="B106" s="332"/>
      <c r="C106" s="306"/>
      <c r="D106" s="301"/>
      <c r="E106" s="301"/>
      <c r="F106" s="333"/>
    </row>
    <row r="107" spans="1:6" x14ac:dyDescent="0.25">
      <c r="A107" s="325"/>
      <c r="B107" s="332"/>
      <c r="C107" s="306"/>
      <c r="D107" s="301"/>
      <c r="E107" s="301"/>
      <c r="F107" s="333"/>
    </row>
    <row r="108" spans="1:6" x14ac:dyDescent="0.25">
      <c r="A108" s="325"/>
      <c r="B108" s="332"/>
      <c r="C108" s="306"/>
      <c r="D108" s="301"/>
      <c r="E108" s="301"/>
      <c r="F108" s="333"/>
    </row>
    <row r="109" spans="1:6" x14ac:dyDescent="0.25">
      <c r="A109" s="325"/>
      <c r="B109" s="332"/>
      <c r="C109" s="306"/>
      <c r="D109" s="301"/>
      <c r="E109" s="301"/>
      <c r="F109" s="333"/>
    </row>
    <row r="110" spans="1:6" x14ac:dyDescent="0.25">
      <c r="A110" s="325"/>
      <c r="B110" s="332"/>
      <c r="C110" s="306"/>
      <c r="D110" s="301"/>
      <c r="E110" s="301"/>
      <c r="F110" s="333"/>
    </row>
    <row r="111" spans="1:6" x14ac:dyDescent="0.25">
      <c r="A111" s="325"/>
      <c r="B111" s="332"/>
      <c r="C111" s="306"/>
      <c r="D111" s="301"/>
      <c r="E111" s="301"/>
      <c r="F111" s="333"/>
    </row>
    <row r="112" spans="1:6" x14ac:dyDescent="0.25">
      <c r="A112" s="325"/>
      <c r="B112" s="332"/>
      <c r="C112" s="306"/>
      <c r="D112" s="301"/>
      <c r="E112" s="301"/>
      <c r="F112" s="333"/>
    </row>
    <row r="113" spans="1:6" x14ac:dyDescent="0.25">
      <c r="A113" s="325"/>
      <c r="B113" s="332"/>
      <c r="C113" s="306"/>
      <c r="D113" s="301"/>
      <c r="E113" s="301"/>
      <c r="F113" s="333"/>
    </row>
    <row r="114" spans="1:6" x14ac:dyDescent="0.25">
      <c r="A114" s="325"/>
      <c r="B114" s="332"/>
      <c r="C114" s="306"/>
      <c r="D114" s="301"/>
      <c r="E114" s="301"/>
      <c r="F114" s="333"/>
    </row>
    <row r="115" spans="1:6" x14ac:dyDescent="0.25">
      <c r="A115" s="273" t="s">
        <v>321</v>
      </c>
      <c r="B115" s="731" t="s">
        <v>62</v>
      </c>
      <c r="C115" s="274" t="s">
        <v>62</v>
      </c>
      <c r="D115" s="273" t="s">
        <v>62</v>
      </c>
      <c r="E115" s="273" t="s">
        <v>62</v>
      </c>
      <c r="F115" s="286">
        <f>SUM(F96:F114)</f>
        <v>0</v>
      </c>
    </row>
    <row r="116" spans="1:6" x14ac:dyDescent="0.25">
      <c r="A116" s="1102" t="s">
        <v>344</v>
      </c>
      <c r="B116" s="1102"/>
      <c r="C116" s="1102"/>
      <c r="D116" s="1102"/>
      <c r="E116" s="1102"/>
      <c r="F116" s="1102"/>
    </row>
    <row r="117" spans="1:6" x14ac:dyDescent="0.25">
      <c r="A117" s="268" t="s">
        <v>315</v>
      </c>
      <c r="B117" s="268" t="s">
        <v>340</v>
      </c>
      <c r="C117" s="267" t="s">
        <v>676</v>
      </c>
      <c r="D117" s="268" t="s">
        <v>677</v>
      </c>
      <c r="E117" s="268" t="s">
        <v>675</v>
      </c>
      <c r="F117" s="268" t="s">
        <v>665</v>
      </c>
    </row>
    <row r="118" spans="1:6" x14ac:dyDescent="0.25">
      <c r="A118" s="329"/>
      <c r="B118" s="317"/>
      <c r="C118" s="304"/>
      <c r="D118" s="317"/>
      <c r="E118" s="317"/>
      <c r="F118" s="331"/>
    </row>
    <row r="119" spans="1:6" x14ac:dyDescent="0.25">
      <c r="A119" s="325"/>
      <c r="B119" s="332"/>
      <c r="C119" s="306"/>
      <c r="D119" s="301"/>
      <c r="E119" s="301"/>
      <c r="F119" s="333"/>
    </row>
    <row r="120" spans="1:6" x14ac:dyDescent="0.25">
      <c r="A120" s="325"/>
      <c r="B120" s="332"/>
      <c r="C120" s="306"/>
      <c r="D120" s="301"/>
      <c r="E120" s="301"/>
      <c r="F120" s="333"/>
    </row>
    <row r="121" spans="1:6" x14ac:dyDescent="0.25">
      <c r="A121" s="325"/>
      <c r="B121" s="332"/>
      <c r="C121" s="306"/>
      <c r="D121" s="301"/>
      <c r="E121" s="301"/>
      <c r="F121" s="333"/>
    </row>
    <row r="122" spans="1:6" x14ac:dyDescent="0.25">
      <c r="A122" s="325"/>
      <c r="B122" s="332"/>
      <c r="C122" s="306"/>
      <c r="D122" s="301"/>
      <c r="E122" s="301"/>
      <c r="F122" s="333"/>
    </row>
    <row r="123" spans="1:6" x14ac:dyDescent="0.25">
      <c r="A123" s="325"/>
      <c r="B123" s="332"/>
      <c r="C123" s="306"/>
      <c r="D123" s="301"/>
      <c r="E123" s="301"/>
      <c r="F123" s="333"/>
    </row>
    <row r="124" spans="1:6" x14ac:dyDescent="0.25">
      <c r="A124" s="325"/>
      <c r="B124" s="332"/>
      <c r="C124" s="306"/>
      <c r="D124" s="301"/>
      <c r="E124" s="301"/>
      <c r="F124" s="333"/>
    </row>
    <row r="125" spans="1:6" x14ac:dyDescent="0.25">
      <c r="A125" s="325"/>
      <c r="B125" s="332"/>
      <c r="C125" s="306"/>
      <c r="D125" s="301"/>
      <c r="E125" s="301"/>
      <c r="F125" s="333"/>
    </row>
    <row r="126" spans="1:6" x14ac:dyDescent="0.25">
      <c r="A126" s="325"/>
      <c r="B126" s="332"/>
      <c r="C126" s="306"/>
      <c r="D126" s="301"/>
      <c r="E126" s="301"/>
      <c r="F126" s="333"/>
    </row>
    <row r="127" spans="1:6" x14ac:dyDescent="0.25">
      <c r="A127" s="325"/>
      <c r="B127" s="332"/>
      <c r="C127" s="306"/>
      <c r="D127" s="301"/>
      <c r="E127" s="301"/>
      <c r="F127" s="333"/>
    </row>
    <row r="128" spans="1:6" x14ac:dyDescent="0.25">
      <c r="A128" s="325"/>
      <c r="B128" s="332"/>
      <c r="C128" s="306"/>
      <c r="D128" s="301"/>
      <c r="E128" s="301"/>
      <c r="F128" s="333"/>
    </row>
    <row r="129" spans="1:6" x14ac:dyDescent="0.25">
      <c r="A129" s="325"/>
      <c r="B129" s="332"/>
      <c r="C129" s="306"/>
      <c r="D129" s="301"/>
      <c r="E129" s="301"/>
      <c r="F129" s="333"/>
    </row>
    <row r="130" spans="1:6" x14ac:dyDescent="0.25">
      <c r="A130" s="325"/>
      <c r="B130" s="332"/>
      <c r="C130" s="306"/>
      <c r="D130" s="301"/>
      <c r="E130" s="301"/>
      <c r="F130" s="333"/>
    </row>
    <row r="131" spans="1:6" x14ac:dyDescent="0.25">
      <c r="A131" s="325"/>
      <c r="B131" s="332"/>
      <c r="C131" s="306"/>
      <c r="D131" s="301"/>
      <c r="E131" s="301"/>
      <c r="F131" s="333"/>
    </row>
    <row r="132" spans="1:6" x14ac:dyDescent="0.25">
      <c r="A132" s="325"/>
      <c r="B132" s="332"/>
      <c r="C132" s="306"/>
      <c r="D132" s="301"/>
      <c r="E132" s="301"/>
      <c r="F132" s="333"/>
    </row>
    <row r="133" spans="1:6" x14ac:dyDescent="0.25">
      <c r="A133" s="325"/>
      <c r="B133" s="332"/>
      <c r="C133" s="306"/>
      <c r="D133" s="301"/>
      <c r="E133" s="301"/>
      <c r="F133" s="333"/>
    </row>
    <row r="134" spans="1:6" x14ac:dyDescent="0.25">
      <c r="A134" s="325"/>
      <c r="B134" s="332"/>
      <c r="C134" s="306"/>
      <c r="D134" s="301"/>
      <c r="E134" s="301"/>
      <c r="F134" s="333"/>
    </row>
    <row r="135" spans="1:6" x14ac:dyDescent="0.25">
      <c r="A135" s="325"/>
      <c r="B135" s="332"/>
      <c r="C135" s="306"/>
      <c r="D135" s="301"/>
      <c r="E135" s="301"/>
      <c r="F135" s="333"/>
    </row>
    <row r="136" spans="1:6" x14ac:dyDescent="0.25">
      <c r="A136" s="325"/>
      <c r="B136" s="332"/>
      <c r="C136" s="306"/>
      <c r="D136" s="301"/>
      <c r="E136" s="301"/>
      <c r="F136" s="333"/>
    </row>
    <row r="137" spans="1:6" x14ac:dyDescent="0.25">
      <c r="A137" s="273" t="s">
        <v>321</v>
      </c>
      <c r="B137" s="731" t="s">
        <v>62</v>
      </c>
      <c r="C137" s="731" t="s">
        <v>62</v>
      </c>
      <c r="D137" s="273" t="s">
        <v>62</v>
      </c>
      <c r="E137" s="273" t="s">
        <v>62</v>
      </c>
      <c r="F137" s="286">
        <f>SUM(F118:F136)</f>
        <v>0</v>
      </c>
    </row>
    <row r="138" spans="1:6" x14ac:dyDescent="0.25">
      <c r="A138" s="1086" t="s">
        <v>694</v>
      </c>
      <c r="B138" s="1087"/>
      <c r="C138" s="1087"/>
      <c r="D138" s="1087"/>
      <c r="E138" s="1087"/>
      <c r="F138" s="1088"/>
    </row>
    <row r="139" spans="1:6" x14ac:dyDescent="0.25">
      <c r="A139" s="1089" t="s">
        <v>315</v>
      </c>
      <c r="B139" s="1091" t="s">
        <v>679</v>
      </c>
      <c r="C139" s="1092"/>
      <c r="D139" s="1095" t="s">
        <v>680</v>
      </c>
      <c r="E139" s="1097" t="s">
        <v>681</v>
      </c>
      <c r="F139" s="1098"/>
    </row>
    <row r="140" spans="1:6" x14ac:dyDescent="0.25">
      <c r="A140" s="1090"/>
      <c r="B140" s="1093"/>
      <c r="C140" s="1094"/>
      <c r="D140" s="1096"/>
      <c r="E140" s="287" t="s">
        <v>682</v>
      </c>
      <c r="F140" s="287" t="s">
        <v>321</v>
      </c>
    </row>
    <row r="141" spans="1:6" ht="15.75" x14ac:dyDescent="0.25">
      <c r="A141" s="334" t="s">
        <v>347</v>
      </c>
      <c r="B141" s="1082"/>
      <c r="C141" s="1083"/>
      <c r="D141" s="335"/>
      <c r="E141" s="336"/>
      <c r="F141" s="288">
        <f t="shared" ref="F141:F153" si="2">D141*E141</f>
        <v>0</v>
      </c>
    </row>
    <row r="142" spans="1:6" ht="15.75" x14ac:dyDescent="0.25">
      <c r="A142" s="337" t="s">
        <v>348</v>
      </c>
      <c r="B142" s="1080"/>
      <c r="C142" s="1081"/>
      <c r="D142" s="338"/>
      <c r="E142" s="339"/>
      <c r="F142" s="289">
        <f t="shared" si="2"/>
        <v>0</v>
      </c>
    </row>
    <row r="143" spans="1:6" ht="15.75" x14ac:dyDescent="0.25">
      <c r="A143" s="337" t="s">
        <v>349</v>
      </c>
      <c r="B143" s="1080"/>
      <c r="C143" s="1081"/>
      <c r="D143" s="340"/>
      <c r="E143" s="339"/>
      <c r="F143" s="289">
        <f t="shared" si="2"/>
        <v>0</v>
      </c>
    </row>
    <row r="144" spans="1:6" ht="15.75" x14ac:dyDescent="0.25">
      <c r="A144" s="337" t="s">
        <v>350</v>
      </c>
      <c r="B144" s="1080"/>
      <c r="C144" s="1081"/>
      <c r="D144" s="341"/>
      <c r="E144" s="339"/>
      <c r="F144" s="289">
        <f t="shared" si="2"/>
        <v>0</v>
      </c>
    </row>
    <row r="145" spans="1:6" ht="15.75" x14ac:dyDescent="0.25">
      <c r="A145" s="337" t="s">
        <v>351</v>
      </c>
      <c r="B145" s="1080"/>
      <c r="C145" s="1081"/>
      <c r="D145" s="341"/>
      <c r="E145" s="339"/>
      <c r="F145" s="289">
        <f t="shared" si="2"/>
        <v>0</v>
      </c>
    </row>
    <row r="146" spans="1:6" ht="15.75" x14ac:dyDescent="0.25">
      <c r="A146" s="337" t="s">
        <v>352</v>
      </c>
      <c r="B146" s="1080"/>
      <c r="C146" s="1081"/>
      <c r="D146" s="340"/>
      <c r="E146" s="339"/>
      <c r="F146" s="289">
        <f t="shared" si="2"/>
        <v>0</v>
      </c>
    </row>
    <row r="147" spans="1:6" ht="15.75" x14ac:dyDescent="0.25">
      <c r="A147" s="337" t="s">
        <v>353</v>
      </c>
      <c r="B147" s="1080"/>
      <c r="C147" s="1081"/>
      <c r="D147" s="341"/>
      <c r="E147" s="339"/>
      <c r="F147" s="289">
        <f t="shared" si="2"/>
        <v>0</v>
      </c>
    </row>
    <row r="148" spans="1:6" ht="15.75" x14ac:dyDescent="0.25">
      <c r="A148" s="337" t="s">
        <v>354</v>
      </c>
      <c r="B148" s="1080"/>
      <c r="C148" s="1081"/>
      <c r="D148" s="341"/>
      <c r="E148" s="339"/>
      <c r="F148" s="289">
        <f t="shared" si="2"/>
        <v>0</v>
      </c>
    </row>
    <row r="149" spans="1:6" ht="15.75" x14ac:dyDescent="0.25">
      <c r="A149" s="337" t="s">
        <v>355</v>
      </c>
      <c r="B149" s="1080"/>
      <c r="C149" s="1081"/>
      <c r="D149" s="342"/>
      <c r="E149" s="343"/>
      <c r="F149" s="289">
        <f t="shared" si="2"/>
        <v>0</v>
      </c>
    </row>
    <row r="150" spans="1:6" ht="15.75" x14ac:dyDescent="0.25">
      <c r="A150" s="337"/>
      <c r="B150" s="1080"/>
      <c r="C150" s="1081"/>
      <c r="D150" s="337"/>
      <c r="E150" s="343"/>
      <c r="F150" s="289">
        <f t="shared" si="2"/>
        <v>0</v>
      </c>
    </row>
    <row r="151" spans="1:6" ht="15.75" x14ac:dyDescent="0.25">
      <c r="A151" s="337"/>
      <c r="B151" s="1080"/>
      <c r="C151" s="1081"/>
      <c r="D151" s="337"/>
      <c r="E151" s="343"/>
      <c r="F151" s="289">
        <f t="shared" si="2"/>
        <v>0</v>
      </c>
    </row>
    <row r="152" spans="1:6" ht="15.75" x14ac:dyDescent="0.25">
      <c r="A152" s="337"/>
      <c r="B152" s="1080"/>
      <c r="C152" s="1081"/>
      <c r="D152" s="337"/>
      <c r="E152" s="343"/>
      <c r="F152" s="289">
        <f t="shared" si="2"/>
        <v>0</v>
      </c>
    </row>
    <row r="153" spans="1:6" ht="15.75" x14ac:dyDescent="0.25">
      <c r="A153" s="344"/>
      <c r="B153" s="1084"/>
      <c r="C153" s="1085"/>
      <c r="D153" s="337"/>
      <c r="E153" s="343"/>
      <c r="F153" s="289">
        <f t="shared" si="2"/>
        <v>0</v>
      </c>
    </row>
    <row r="154" spans="1:6" ht="15.75" x14ac:dyDescent="0.25">
      <c r="A154" s="290" t="s">
        <v>321</v>
      </c>
      <c r="B154" s="955" t="s">
        <v>62</v>
      </c>
      <c r="C154" s="956"/>
      <c r="D154" s="290" t="s">
        <v>62</v>
      </c>
      <c r="E154" s="290" t="s">
        <v>62</v>
      </c>
      <c r="F154" s="291">
        <f>SUM(F141:F153)</f>
        <v>0</v>
      </c>
    </row>
    <row r="155" spans="1:6" x14ac:dyDescent="0.25">
      <c r="A155" s="1086" t="s">
        <v>683</v>
      </c>
      <c r="B155" s="1087"/>
      <c r="C155" s="1087"/>
      <c r="D155" s="1087"/>
      <c r="E155" s="1087"/>
      <c r="F155" s="1088"/>
    </row>
    <row r="156" spans="1:6" x14ac:dyDescent="0.25">
      <c r="A156" s="1089" t="s">
        <v>315</v>
      </c>
      <c r="B156" s="1091" t="s">
        <v>679</v>
      </c>
      <c r="C156" s="1092"/>
      <c r="D156" s="1095" t="s">
        <v>680</v>
      </c>
      <c r="E156" s="1097" t="s">
        <v>681</v>
      </c>
      <c r="F156" s="1098"/>
    </row>
    <row r="157" spans="1:6" x14ac:dyDescent="0.25">
      <c r="A157" s="1090"/>
      <c r="B157" s="1093"/>
      <c r="C157" s="1094"/>
      <c r="D157" s="1096"/>
      <c r="E157" s="287" t="s">
        <v>682</v>
      </c>
      <c r="F157" s="287" t="s">
        <v>321</v>
      </c>
    </row>
    <row r="158" spans="1:6" ht="15.75" x14ac:dyDescent="0.25">
      <c r="A158" s="334"/>
      <c r="B158" s="1082"/>
      <c r="C158" s="1083"/>
      <c r="D158" s="334"/>
      <c r="E158" s="345"/>
      <c r="F158" s="288">
        <f t="shared" ref="F158:F169" si="3">D158*E158</f>
        <v>0</v>
      </c>
    </row>
    <row r="159" spans="1:6" ht="15.75" x14ac:dyDescent="0.25">
      <c r="A159" s="337"/>
      <c r="B159" s="1080"/>
      <c r="C159" s="1081"/>
      <c r="D159" s="337"/>
      <c r="E159" s="343"/>
      <c r="F159" s="289">
        <f t="shared" si="3"/>
        <v>0</v>
      </c>
    </row>
    <row r="160" spans="1:6" ht="15.75" x14ac:dyDescent="0.25">
      <c r="A160" s="337"/>
      <c r="B160" s="1080"/>
      <c r="C160" s="1081"/>
      <c r="D160" s="342"/>
      <c r="E160" s="343"/>
      <c r="F160" s="289">
        <f t="shared" si="3"/>
        <v>0</v>
      </c>
    </row>
    <row r="161" spans="1:6" ht="15.75" x14ac:dyDescent="0.25">
      <c r="A161" s="337"/>
      <c r="B161" s="1080"/>
      <c r="C161" s="1081"/>
      <c r="D161" s="337"/>
      <c r="E161" s="343"/>
      <c r="F161" s="289">
        <f t="shared" si="3"/>
        <v>0</v>
      </c>
    </row>
    <row r="162" spans="1:6" ht="15.75" x14ac:dyDescent="0.25">
      <c r="A162" s="337"/>
      <c r="B162" s="1080"/>
      <c r="C162" s="1081"/>
      <c r="D162" s="337"/>
      <c r="E162" s="343"/>
      <c r="F162" s="289">
        <f t="shared" si="3"/>
        <v>0</v>
      </c>
    </row>
    <row r="163" spans="1:6" ht="15.75" x14ac:dyDescent="0.25">
      <c r="A163" s="337"/>
      <c r="B163" s="1080"/>
      <c r="C163" s="1081"/>
      <c r="D163" s="342"/>
      <c r="E163" s="343"/>
      <c r="F163" s="289">
        <f t="shared" si="3"/>
        <v>0</v>
      </c>
    </row>
    <row r="164" spans="1:6" ht="15.75" x14ac:dyDescent="0.25">
      <c r="A164" s="337"/>
      <c r="B164" s="1080"/>
      <c r="C164" s="1081"/>
      <c r="D164" s="337"/>
      <c r="E164" s="343"/>
      <c r="F164" s="289">
        <f t="shared" si="3"/>
        <v>0</v>
      </c>
    </row>
    <row r="165" spans="1:6" ht="15.75" x14ac:dyDescent="0.25">
      <c r="A165" s="337"/>
      <c r="B165" s="1080"/>
      <c r="C165" s="1081"/>
      <c r="D165" s="337"/>
      <c r="E165" s="343"/>
      <c r="F165" s="289">
        <f t="shared" si="3"/>
        <v>0</v>
      </c>
    </row>
    <row r="166" spans="1:6" ht="15.75" x14ac:dyDescent="0.25">
      <c r="A166" s="337"/>
      <c r="B166" s="1080"/>
      <c r="C166" s="1081"/>
      <c r="D166" s="342"/>
      <c r="E166" s="343"/>
      <c r="F166" s="289">
        <f t="shared" si="3"/>
        <v>0</v>
      </c>
    </row>
    <row r="167" spans="1:6" ht="15.75" x14ac:dyDescent="0.25">
      <c r="A167" s="337"/>
      <c r="B167" s="1080"/>
      <c r="C167" s="1081"/>
      <c r="D167" s="337"/>
      <c r="E167" s="343"/>
      <c r="F167" s="289">
        <f t="shared" si="3"/>
        <v>0</v>
      </c>
    </row>
    <row r="168" spans="1:6" ht="15.75" x14ac:dyDescent="0.25">
      <c r="A168" s="337"/>
      <c r="B168" s="1080"/>
      <c r="C168" s="1081"/>
      <c r="D168" s="337"/>
      <c r="E168" s="343"/>
      <c r="F168" s="289">
        <f t="shared" si="3"/>
        <v>0</v>
      </c>
    </row>
    <row r="169" spans="1:6" ht="15.75" x14ac:dyDescent="0.25">
      <c r="A169" s="337"/>
      <c r="B169" s="1080"/>
      <c r="C169" s="1081"/>
      <c r="D169" s="342"/>
      <c r="E169" s="343"/>
      <c r="F169" s="289">
        <f t="shared" si="3"/>
        <v>0</v>
      </c>
    </row>
    <row r="170" spans="1:6" ht="15.75" x14ac:dyDescent="0.25">
      <c r="A170" s="290" t="s">
        <v>321</v>
      </c>
      <c r="B170" s="955" t="s">
        <v>62</v>
      </c>
      <c r="C170" s="956"/>
      <c r="D170" s="290" t="s">
        <v>62</v>
      </c>
      <c r="E170" s="290" t="s">
        <v>62</v>
      </c>
      <c r="F170" s="291">
        <f>SUM(F158:F169)</f>
        <v>0</v>
      </c>
    </row>
    <row r="171" spans="1:6" ht="15.75" x14ac:dyDescent="0.25">
      <c r="A171" s="1111" t="s">
        <v>684</v>
      </c>
      <c r="B171" s="1111"/>
      <c r="C171" s="1111"/>
      <c r="D171" s="1111"/>
      <c r="E171" s="1111"/>
      <c r="F171" s="1111"/>
    </row>
    <row r="172" spans="1:6" x14ac:dyDescent="0.25">
      <c r="A172" s="575" t="s">
        <v>647</v>
      </c>
      <c r="B172" s="576" t="s">
        <v>842</v>
      </c>
      <c r="C172" s="576" t="s">
        <v>841</v>
      </c>
      <c r="D172" s="576"/>
      <c r="E172" s="576"/>
      <c r="F172" s="577"/>
    </row>
    <row r="173" spans="1:6" x14ac:dyDescent="0.25">
      <c r="A173" s="270" t="s">
        <v>648</v>
      </c>
      <c r="B173" s="1106"/>
      <c r="C173" s="1106"/>
      <c r="D173" s="1106"/>
      <c r="E173" s="1106"/>
      <c r="F173" s="1106"/>
    </row>
    <row r="174" spans="1:6" x14ac:dyDescent="0.25">
      <c r="A174" s="58" t="s">
        <v>649</v>
      </c>
      <c r="B174" s="1103"/>
      <c r="C174" s="1103"/>
      <c r="D174" s="1103"/>
      <c r="E174" s="1103"/>
      <c r="F174" s="1103"/>
    </row>
    <row r="175" spans="1:6" x14ac:dyDescent="0.25">
      <c r="A175" s="271" t="s">
        <v>650</v>
      </c>
      <c r="B175" s="1103"/>
      <c r="C175" s="1103"/>
      <c r="D175" s="1103"/>
      <c r="E175" s="1103"/>
      <c r="F175" s="1103"/>
    </row>
    <row r="176" spans="1:6" x14ac:dyDescent="0.25">
      <c r="A176" s="58" t="s">
        <v>651</v>
      </c>
      <c r="B176" s="1103"/>
      <c r="C176" s="1103"/>
      <c r="D176" s="1103"/>
      <c r="E176" s="1103"/>
      <c r="F176" s="1103"/>
    </row>
    <row r="177" spans="1:6" x14ac:dyDescent="0.25">
      <c r="A177" s="271" t="s">
        <v>33</v>
      </c>
      <c r="B177" s="1103"/>
      <c r="C177" s="1103"/>
      <c r="D177" s="1103"/>
      <c r="E177" s="1103"/>
      <c r="F177" s="1103"/>
    </row>
    <row r="178" spans="1:6" x14ac:dyDescent="0.25">
      <c r="A178" s="271" t="s">
        <v>57</v>
      </c>
      <c r="B178" s="1103"/>
      <c r="C178" s="1103"/>
      <c r="D178" s="1103"/>
      <c r="E178" s="1103"/>
      <c r="F178" s="1103"/>
    </row>
    <row r="179" spans="1:6" x14ac:dyDescent="0.25">
      <c r="A179" s="271" t="s">
        <v>36</v>
      </c>
      <c r="B179" s="1103"/>
      <c r="C179" s="1103"/>
      <c r="D179" s="1103"/>
      <c r="E179" s="1103"/>
      <c r="F179" s="1103"/>
    </row>
    <row r="180" spans="1:6" x14ac:dyDescent="0.25">
      <c r="A180" s="58" t="s">
        <v>35</v>
      </c>
      <c r="B180" s="1103"/>
      <c r="C180" s="1103"/>
      <c r="D180" s="1103"/>
      <c r="E180" s="1103"/>
      <c r="F180" s="1103"/>
    </row>
    <row r="181" spans="1:6" x14ac:dyDescent="0.25">
      <c r="A181" s="271" t="s">
        <v>44</v>
      </c>
      <c r="B181" s="1103"/>
      <c r="C181" s="1103"/>
      <c r="D181" s="1103"/>
      <c r="E181" s="1103"/>
      <c r="F181" s="1103"/>
    </row>
    <row r="182" spans="1:6" x14ac:dyDescent="0.25">
      <c r="A182" s="58" t="s">
        <v>38</v>
      </c>
      <c r="B182" s="1103"/>
      <c r="C182" s="1103"/>
      <c r="D182" s="1103"/>
      <c r="E182" s="1103"/>
      <c r="F182" s="1103"/>
    </row>
    <row r="183" spans="1:6" x14ac:dyDescent="0.25">
      <c r="A183" s="271" t="s">
        <v>652</v>
      </c>
      <c r="B183" s="1103"/>
      <c r="C183" s="1103"/>
      <c r="D183" s="1103"/>
      <c r="E183" s="1103"/>
      <c r="F183" s="1103"/>
    </row>
    <row r="184" spans="1:6" x14ac:dyDescent="0.25">
      <c r="A184" s="58" t="s">
        <v>653</v>
      </c>
      <c r="B184" s="1103"/>
      <c r="C184" s="1103"/>
      <c r="D184" s="1103"/>
      <c r="E184" s="1103"/>
      <c r="F184" s="1103"/>
    </row>
    <row r="185" spans="1:6" x14ac:dyDescent="0.25">
      <c r="A185" s="272" t="s">
        <v>654</v>
      </c>
      <c r="B185" s="1110"/>
      <c r="C185" s="1104"/>
      <c r="D185" s="1104"/>
      <c r="E185" s="1104"/>
      <c r="F185" s="1104"/>
    </row>
    <row r="186" spans="1:6" x14ac:dyDescent="0.25">
      <c r="A186" s="1099" t="s">
        <v>655</v>
      </c>
      <c r="B186" s="1100"/>
      <c r="C186" s="1100"/>
      <c r="D186" s="1100"/>
      <c r="E186" s="1100"/>
      <c r="F186" s="1101"/>
    </row>
    <row r="187" spans="1:6" x14ac:dyDescent="0.25">
      <c r="A187" s="273" t="s">
        <v>330</v>
      </c>
      <c r="B187" s="273" t="s">
        <v>685</v>
      </c>
      <c r="C187" s="273" t="s">
        <v>686</v>
      </c>
      <c r="D187" s="273" t="s">
        <v>331</v>
      </c>
      <c r="E187" s="273" t="s">
        <v>658</v>
      </c>
      <c r="F187" s="273" t="s">
        <v>659</v>
      </c>
    </row>
    <row r="188" spans="1:6" x14ac:dyDescent="0.25">
      <c r="A188" s="63">
        <v>1</v>
      </c>
      <c r="B188" s="301"/>
      <c r="C188" s="301"/>
      <c r="D188" s="301"/>
      <c r="E188" s="301"/>
      <c r="F188" s="462"/>
    </row>
    <row r="189" spans="1:6" x14ac:dyDescent="0.25">
      <c r="A189" s="63">
        <v>2</v>
      </c>
      <c r="B189" s="301"/>
      <c r="C189" s="301"/>
      <c r="D189" s="301"/>
      <c r="E189" s="301"/>
      <c r="F189" s="462"/>
    </row>
    <row r="190" spans="1:6" x14ac:dyDescent="0.25">
      <c r="A190" s="63">
        <v>3</v>
      </c>
      <c r="B190" s="301"/>
      <c r="C190" s="301"/>
      <c r="D190" s="301"/>
      <c r="E190" s="301"/>
      <c r="F190" s="462"/>
    </row>
    <row r="191" spans="1:6" x14ac:dyDescent="0.25">
      <c r="A191" s="63">
        <v>4</v>
      </c>
      <c r="B191" s="301"/>
      <c r="C191" s="301"/>
      <c r="D191" s="322"/>
      <c r="E191" s="301"/>
      <c r="F191" s="462"/>
    </row>
    <row r="192" spans="1:6" x14ac:dyDescent="0.25">
      <c r="A192" s="63">
        <v>5</v>
      </c>
      <c r="B192" s="729"/>
      <c r="C192" s="729"/>
      <c r="D192" s="729"/>
      <c r="E192" s="301"/>
      <c r="F192" s="462"/>
    </row>
    <row r="193" spans="1:6" x14ac:dyDescent="0.25">
      <c r="A193" s="63">
        <v>6</v>
      </c>
      <c r="B193" s="729"/>
      <c r="C193" s="729"/>
      <c r="D193" s="729"/>
      <c r="E193" s="301"/>
      <c r="F193" s="462"/>
    </row>
    <row r="194" spans="1:6" x14ac:dyDescent="0.25">
      <c r="A194" s="63">
        <v>7</v>
      </c>
      <c r="B194" s="729"/>
      <c r="C194" s="729"/>
      <c r="D194" s="729"/>
      <c r="E194" s="301"/>
      <c r="F194" s="462"/>
    </row>
    <row r="195" spans="1:6" x14ac:dyDescent="0.25">
      <c r="A195" s="63">
        <v>8</v>
      </c>
      <c r="B195" s="729"/>
      <c r="C195" s="729"/>
      <c r="D195" s="729"/>
      <c r="E195" s="301"/>
      <c r="F195" s="462"/>
    </row>
    <row r="196" spans="1:6" x14ac:dyDescent="0.25">
      <c r="A196" s="63">
        <v>9</v>
      </c>
      <c r="B196" s="729"/>
      <c r="C196" s="729"/>
      <c r="D196" s="729"/>
      <c r="E196" s="301"/>
      <c r="F196" s="462"/>
    </row>
    <row r="197" spans="1:6" x14ac:dyDescent="0.25">
      <c r="A197" s="63">
        <v>10</v>
      </c>
      <c r="B197" s="729"/>
      <c r="C197" s="729"/>
      <c r="D197" s="729"/>
      <c r="E197" s="301"/>
      <c r="F197" s="462"/>
    </row>
    <row r="198" spans="1:6" x14ac:dyDescent="0.25">
      <c r="A198" s="63">
        <v>11</v>
      </c>
      <c r="B198" s="729"/>
      <c r="C198" s="729"/>
      <c r="D198" s="729"/>
      <c r="E198" s="301"/>
      <c r="F198" s="462"/>
    </row>
    <row r="199" spans="1:6" x14ac:dyDescent="0.25">
      <c r="A199" s="269">
        <v>12</v>
      </c>
      <c r="B199" s="730"/>
      <c r="C199" s="730"/>
      <c r="D199" s="730"/>
      <c r="E199" s="301"/>
      <c r="F199" s="738"/>
    </row>
    <row r="200" spans="1:6" x14ac:dyDescent="0.25">
      <c r="A200" s="1099" t="s">
        <v>660</v>
      </c>
      <c r="B200" s="1100"/>
      <c r="C200" s="1100"/>
      <c r="D200" s="1100"/>
      <c r="E200" s="1100"/>
      <c r="F200" s="1101"/>
    </row>
    <row r="201" spans="1:6" x14ac:dyDescent="0.25">
      <c r="A201" s="731" t="s">
        <v>315</v>
      </c>
      <c r="B201" s="731" t="s">
        <v>661</v>
      </c>
      <c r="C201" s="731" t="s">
        <v>662</v>
      </c>
      <c r="D201" s="273" t="s">
        <v>663</v>
      </c>
      <c r="E201" s="273" t="s">
        <v>664</v>
      </c>
      <c r="F201" s="273" t="s">
        <v>665</v>
      </c>
    </row>
    <row r="202" spans="1:6" x14ac:dyDescent="0.25">
      <c r="A202" s="274" t="s">
        <v>666</v>
      </c>
      <c r="B202" s="300">
        <f>B203+B237+B241</f>
        <v>0</v>
      </c>
      <c r="C202" s="300">
        <f>C203+C237+C241</f>
        <v>0</v>
      </c>
      <c r="D202" s="300">
        <f>D203+D237+D241</f>
        <v>0</v>
      </c>
      <c r="E202" s="303"/>
      <c r="F202" s="276">
        <f>B202*E202</f>
        <v>0</v>
      </c>
    </row>
    <row r="203" spans="1:6" x14ac:dyDescent="0.25">
      <c r="A203" s="274" t="s">
        <v>667</v>
      </c>
      <c r="B203" s="300">
        <f>B204+B219+B223+B232</f>
        <v>0</v>
      </c>
      <c r="C203" s="300">
        <f>C204+C219+C223+C232</f>
        <v>0</v>
      </c>
      <c r="D203" s="300">
        <f>D204+D219+D223+D232</f>
        <v>0</v>
      </c>
      <c r="E203" s="277" t="s">
        <v>62</v>
      </c>
      <c r="F203" s="276">
        <f>F204+F219+F223+F232</f>
        <v>0</v>
      </c>
    </row>
    <row r="204" spans="1:6" x14ac:dyDescent="0.25">
      <c r="A204" s="274" t="s">
        <v>333</v>
      </c>
      <c r="B204" s="300">
        <f>B205+B209+B213+B217</f>
        <v>0</v>
      </c>
      <c r="C204" s="300">
        <f>C205+C209+C213+C217</f>
        <v>0</v>
      </c>
      <c r="D204" s="300">
        <f>D205+D209+D213+D217</f>
        <v>0</v>
      </c>
      <c r="E204" s="277" t="s">
        <v>62</v>
      </c>
      <c r="F204" s="276">
        <f>F205+F209+F213+F217</f>
        <v>0</v>
      </c>
    </row>
    <row r="205" spans="1:6" x14ac:dyDescent="0.25">
      <c r="A205" s="274" t="s">
        <v>334</v>
      </c>
      <c r="B205" s="300">
        <f>SUM(B206:B208)</f>
        <v>0</v>
      </c>
      <c r="C205" s="300">
        <f>SUM(C206:C208)</f>
        <v>0</v>
      </c>
      <c r="D205" s="300">
        <f>SUM(D206:D208)</f>
        <v>0</v>
      </c>
      <c r="E205" s="277" t="s">
        <v>62</v>
      </c>
      <c r="F205" s="276">
        <f>SUM(F206:F208)</f>
        <v>0</v>
      </c>
    </row>
    <row r="206" spans="1:6" x14ac:dyDescent="0.25">
      <c r="A206" s="304"/>
      <c r="B206" s="305"/>
      <c r="C206" s="305"/>
      <c r="D206" s="279">
        <f>B206+C206</f>
        <v>0</v>
      </c>
      <c r="E206" s="303"/>
      <c r="F206" s="280">
        <f>E206*B206</f>
        <v>0</v>
      </c>
    </row>
    <row r="207" spans="1:6" x14ac:dyDescent="0.25">
      <c r="A207" s="306"/>
      <c r="B207" s="307"/>
      <c r="C207" s="307"/>
      <c r="D207" s="279">
        <f>B207+C207</f>
        <v>0</v>
      </c>
      <c r="E207" s="303"/>
      <c r="F207" s="280">
        <f>E207*B207</f>
        <v>0</v>
      </c>
    </row>
    <row r="208" spans="1:6" x14ac:dyDescent="0.25">
      <c r="A208" s="308"/>
      <c r="B208" s="309"/>
      <c r="C208" s="309"/>
      <c r="D208" s="279">
        <f>B208+C208</f>
        <v>0</v>
      </c>
      <c r="E208" s="303"/>
      <c r="F208" s="280">
        <f>E208*B208</f>
        <v>0</v>
      </c>
    </row>
    <row r="209" spans="1:6" x14ac:dyDescent="0.25">
      <c r="A209" s="274" t="s">
        <v>335</v>
      </c>
      <c r="B209" s="275">
        <f>SUM(B210:B212)</f>
        <v>0</v>
      </c>
      <c r="C209" s="275">
        <f>SUM(C210:C212)</f>
        <v>0</v>
      </c>
      <c r="D209" s="275">
        <f>SUM(D210:D212)</f>
        <v>0</v>
      </c>
      <c r="E209" s="277" t="s">
        <v>62</v>
      </c>
      <c r="F209" s="276">
        <f>SUM(F210:F212)</f>
        <v>0</v>
      </c>
    </row>
    <row r="210" spans="1:6" x14ac:dyDescent="0.25">
      <c r="A210" s="304"/>
      <c r="B210" s="305"/>
      <c r="C210" s="305"/>
      <c r="D210" s="279">
        <f>B210+C210</f>
        <v>0</v>
      </c>
      <c r="E210" s="303"/>
      <c r="F210" s="280">
        <f>E210*B210</f>
        <v>0</v>
      </c>
    </row>
    <row r="211" spans="1:6" x14ac:dyDescent="0.25">
      <c r="A211" s="306"/>
      <c r="B211" s="307"/>
      <c r="C211" s="307"/>
      <c r="D211" s="279">
        <f>B211+C211</f>
        <v>0</v>
      </c>
      <c r="E211" s="303"/>
      <c r="F211" s="280">
        <f>E211*B211</f>
        <v>0</v>
      </c>
    </row>
    <row r="212" spans="1:6" x14ac:dyDescent="0.25">
      <c r="A212" s="308"/>
      <c r="B212" s="309"/>
      <c r="C212" s="309"/>
      <c r="D212" s="279">
        <f>B212+C212</f>
        <v>0</v>
      </c>
      <c r="E212" s="303"/>
      <c r="F212" s="280">
        <f>E212*B212</f>
        <v>0</v>
      </c>
    </row>
    <row r="213" spans="1:6" x14ac:dyDescent="0.25">
      <c r="A213" s="274" t="s">
        <v>336</v>
      </c>
      <c r="B213" s="275">
        <f>SUM(B214:B216)</f>
        <v>0</v>
      </c>
      <c r="C213" s="275">
        <f>SUM(C214:C216)</f>
        <v>0</v>
      </c>
      <c r="D213" s="275">
        <f>SUM(D214:D216)</f>
        <v>0</v>
      </c>
      <c r="E213" s="277" t="s">
        <v>62</v>
      </c>
      <c r="F213" s="276">
        <f>SUM(F214:F216)</f>
        <v>0</v>
      </c>
    </row>
    <row r="214" spans="1:6" x14ac:dyDescent="0.25">
      <c r="A214" s="304"/>
      <c r="B214" s="305"/>
      <c r="C214" s="305"/>
      <c r="D214" s="279">
        <f>B214+C214</f>
        <v>0</v>
      </c>
      <c r="E214" s="303"/>
      <c r="F214" s="280">
        <f>E214*B214</f>
        <v>0</v>
      </c>
    </row>
    <row r="215" spans="1:6" x14ac:dyDescent="0.25">
      <c r="A215" s="306"/>
      <c r="B215" s="307"/>
      <c r="C215" s="307"/>
      <c r="D215" s="279">
        <f>B215+C215</f>
        <v>0</v>
      </c>
      <c r="E215" s="303"/>
      <c r="F215" s="280">
        <f>E215*B215</f>
        <v>0</v>
      </c>
    </row>
    <row r="216" spans="1:6" x14ac:dyDescent="0.25">
      <c r="A216" s="308"/>
      <c r="B216" s="309"/>
      <c r="C216" s="309"/>
      <c r="D216" s="279">
        <f>B216+C216</f>
        <v>0</v>
      </c>
      <c r="E216" s="303"/>
      <c r="F216" s="280">
        <f>E216*B216</f>
        <v>0</v>
      </c>
    </row>
    <row r="217" spans="1:6" x14ac:dyDescent="0.25">
      <c r="A217" s="274" t="s">
        <v>337</v>
      </c>
      <c r="B217" s="275">
        <f>SUM(B218:B218)</f>
        <v>0</v>
      </c>
      <c r="C217" s="275">
        <f>SUM(C218:C218)</f>
        <v>0</v>
      </c>
      <c r="D217" s="275">
        <f>SUM(D218:D218)</f>
        <v>0</v>
      </c>
      <c r="E217" s="277" t="s">
        <v>62</v>
      </c>
      <c r="F217" s="276">
        <f>SUM(F218:F218)</f>
        <v>0</v>
      </c>
    </row>
    <row r="218" spans="1:6" x14ac:dyDescent="0.25">
      <c r="A218" s="310"/>
      <c r="B218" s="311"/>
      <c r="C218" s="311"/>
      <c r="D218" s="279">
        <f>B218+C218</f>
        <v>0</v>
      </c>
      <c r="E218" s="303"/>
      <c r="F218" s="280">
        <f>E218*B218</f>
        <v>0</v>
      </c>
    </row>
    <row r="219" spans="1:6" x14ac:dyDescent="0.25">
      <c r="A219" s="274" t="s">
        <v>668</v>
      </c>
      <c r="B219" s="275">
        <f>SUM(B220:B222)</f>
        <v>0</v>
      </c>
      <c r="C219" s="275">
        <f>SUM(C220:C222)</f>
        <v>0</v>
      </c>
      <c r="D219" s="275">
        <f>SUM(D220:D222)</f>
        <v>0</v>
      </c>
      <c r="E219" s="277" t="s">
        <v>62</v>
      </c>
      <c r="F219" s="276">
        <f>SUM(F220:F222)</f>
        <v>0</v>
      </c>
    </row>
    <row r="220" spans="1:6" x14ac:dyDescent="0.25">
      <c r="A220" s="304"/>
      <c r="B220" s="305"/>
      <c r="C220" s="305"/>
      <c r="D220" s="279">
        <f>B220+C220</f>
        <v>0</v>
      </c>
      <c r="E220" s="303"/>
      <c r="F220" s="280">
        <f>E220*B220</f>
        <v>0</v>
      </c>
    </row>
    <row r="221" spans="1:6" x14ac:dyDescent="0.25">
      <c r="A221" s="306"/>
      <c r="B221" s="307"/>
      <c r="C221" s="307"/>
      <c r="D221" s="279">
        <f>B221+C221</f>
        <v>0</v>
      </c>
      <c r="E221" s="303"/>
      <c r="F221" s="280">
        <f>E221*B221</f>
        <v>0</v>
      </c>
    </row>
    <row r="222" spans="1:6" x14ac:dyDescent="0.25">
      <c r="A222" s="308"/>
      <c r="B222" s="309"/>
      <c r="C222" s="309"/>
      <c r="D222" s="279">
        <f>B222+C222</f>
        <v>0</v>
      </c>
      <c r="E222" s="303"/>
      <c r="F222" s="280">
        <f>E222*B222</f>
        <v>0</v>
      </c>
    </row>
    <row r="223" spans="1:6" x14ac:dyDescent="0.25">
      <c r="A223" s="274" t="s">
        <v>669</v>
      </c>
      <c r="B223" s="275">
        <f>SUM(B224:B231)</f>
        <v>0</v>
      </c>
      <c r="C223" s="275">
        <f>SUM(C224:C231)</f>
        <v>0</v>
      </c>
      <c r="D223" s="275">
        <f>SUM(D224:D231)</f>
        <v>0</v>
      </c>
      <c r="E223" s="277" t="s">
        <v>62</v>
      </c>
      <c r="F223" s="276">
        <f>SUM(F224:F231)</f>
        <v>0</v>
      </c>
    </row>
    <row r="224" spans="1:6" x14ac:dyDescent="0.25">
      <c r="A224" s="304"/>
      <c r="B224" s="305"/>
      <c r="C224" s="305"/>
      <c r="D224" s="279">
        <f t="shared" ref="D224:D231" si="4">B224+C224</f>
        <v>0</v>
      </c>
      <c r="E224" s="303"/>
      <c r="F224" s="280">
        <f t="shared" ref="F224:F231" si="5">E224*B224</f>
        <v>0</v>
      </c>
    </row>
    <row r="225" spans="1:6" x14ac:dyDescent="0.25">
      <c r="A225" s="306"/>
      <c r="B225" s="307"/>
      <c r="C225" s="307"/>
      <c r="D225" s="279">
        <f t="shared" si="4"/>
        <v>0</v>
      </c>
      <c r="E225" s="303"/>
      <c r="F225" s="280">
        <f t="shared" si="5"/>
        <v>0</v>
      </c>
    </row>
    <row r="226" spans="1:6" x14ac:dyDescent="0.25">
      <c r="A226" s="306"/>
      <c r="B226" s="307"/>
      <c r="C226" s="307"/>
      <c r="D226" s="279">
        <f t="shared" si="4"/>
        <v>0</v>
      </c>
      <c r="E226" s="303"/>
      <c r="F226" s="280">
        <f t="shared" si="5"/>
        <v>0</v>
      </c>
    </row>
    <row r="227" spans="1:6" x14ac:dyDescent="0.25">
      <c r="A227" s="306"/>
      <c r="B227" s="307"/>
      <c r="C227" s="307"/>
      <c r="D227" s="279">
        <f t="shared" si="4"/>
        <v>0</v>
      </c>
      <c r="E227" s="303"/>
      <c r="F227" s="280">
        <f t="shared" si="5"/>
        <v>0</v>
      </c>
    </row>
    <row r="228" spans="1:6" x14ac:dyDescent="0.25">
      <c r="A228" s="306"/>
      <c r="B228" s="307"/>
      <c r="C228" s="307"/>
      <c r="D228" s="279">
        <f t="shared" si="4"/>
        <v>0</v>
      </c>
      <c r="E228" s="303"/>
      <c r="F228" s="280">
        <f t="shared" si="5"/>
        <v>0</v>
      </c>
    </row>
    <row r="229" spans="1:6" x14ac:dyDescent="0.25">
      <c r="A229" s="306"/>
      <c r="B229" s="307"/>
      <c r="C229" s="307"/>
      <c r="D229" s="279">
        <f t="shared" si="4"/>
        <v>0</v>
      </c>
      <c r="E229" s="303"/>
      <c r="F229" s="280">
        <f t="shared" si="5"/>
        <v>0</v>
      </c>
    </row>
    <row r="230" spans="1:6" x14ac:dyDescent="0.25">
      <c r="A230" s="306"/>
      <c r="B230" s="307"/>
      <c r="C230" s="307"/>
      <c r="D230" s="279">
        <f t="shared" si="4"/>
        <v>0</v>
      </c>
      <c r="E230" s="303"/>
      <c r="F230" s="280">
        <f t="shared" si="5"/>
        <v>0</v>
      </c>
    </row>
    <row r="231" spans="1:6" x14ac:dyDescent="0.25">
      <c r="A231" s="308"/>
      <c r="B231" s="309"/>
      <c r="C231" s="309"/>
      <c r="D231" s="279">
        <f t="shared" si="4"/>
        <v>0</v>
      </c>
      <c r="E231" s="303"/>
      <c r="F231" s="280">
        <f t="shared" si="5"/>
        <v>0</v>
      </c>
    </row>
    <row r="232" spans="1:6" x14ac:dyDescent="0.25">
      <c r="A232" s="274" t="s">
        <v>670</v>
      </c>
      <c r="B232" s="275">
        <f>SUM(B233:B236)</f>
        <v>0</v>
      </c>
      <c r="C232" s="275">
        <f>SUM(C233:C236)</f>
        <v>0</v>
      </c>
      <c r="D232" s="275">
        <f>SUM(D233:D236)</f>
        <v>0</v>
      </c>
      <c r="E232" s="277" t="s">
        <v>62</v>
      </c>
      <c r="F232" s="276">
        <f>SUM(F233:F236)</f>
        <v>0</v>
      </c>
    </row>
    <row r="233" spans="1:6" x14ac:dyDescent="0.25">
      <c r="A233" s="304"/>
      <c r="B233" s="312"/>
      <c r="C233" s="305"/>
      <c r="D233" s="279">
        <f>B233+C233</f>
        <v>0</v>
      </c>
      <c r="E233" s="303"/>
      <c r="F233" s="280">
        <f>E233*B233</f>
        <v>0</v>
      </c>
    </row>
    <row r="234" spans="1:6" x14ac:dyDescent="0.25">
      <c r="A234" s="306"/>
      <c r="B234" s="313"/>
      <c r="C234" s="307"/>
      <c r="D234" s="279">
        <f>B234+C234</f>
        <v>0</v>
      </c>
      <c r="E234" s="303"/>
      <c r="F234" s="280">
        <f>E234*B234</f>
        <v>0</v>
      </c>
    </row>
    <row r="235" spans="1:6" x14ac:dyDescent="0.25">
      <c r="A235" s="306"/>
      <c r="B235" s="313"/>
      <c r="C235" s="307"/>
      <c r="D235" s="279">
        <f>B235+C235</f>
        <v>0</v>
      </c>
      <c r="E235" s="303"/>
      <c r="F235" s="280">
        <f>E235*B235</f>
        <v>0</v>
      </c>
    </row>
    <row r="236" spans="1:6" x14ac:dyDescent="0.25">
      <c r="A236" s="308"/>
      <c r="B236" s="309"/>
      <c r="C236" s="309"/>
      <c r="D236" s="279">
        <f>B236+C236</f>
        <v>0</v>
      </c>
      <c r="E236" s="303"/>
      <c r="F236" s="280">
        <f>E236*B236</f>
        <v>0</v>
      </c>
    </row>
    <row r="237" spans="1:6" x14ac:dyDescent="0.25">
      <c r="A237" s="274" t="s">
        <v>671</v>
      </c>
      <c r="B237" s="275">
        <f>SUM(B238:B240)</f>
        <v>0</v>
      </c>
      <c r="C237" s="275">
        <f>SUM(C238:C240)</f>
        <v>0</v>
      </c>
      <c r="D237" s="275">
        <f>SUM(D238:D240)</f>
        <v>0</v>
      </c>
      <c r="E237" s="277" t="s">
        <v>62</v>
      </c>
      <c r="F237" s="276">
        <f>SUM(F238:F240)</f>
        <v>0</v>
      </c>
    </row>
    <row r="238" spans="1:6" x14ac:dyDescent="0.25">
      <c r="A238" s="299"/>
      <c r="B238" s="312"/>
      <c r="C238" s="305"/>
      <c r="D238" s="279">
        <f>B238+C238</f>
        <v>0</v>
      </c>
      <c r="E238" s="281"/>
      <c r="F238" s="280">
        <v>0</v>
      </c>
    </row>
    <row r="239" spans="1:6" x14ac:dyDescent="0.25">
      <c r="A239" s="297"/>
      <c r="B239" s="313"/>
      <c r="C239" s="307"/>
      <c r="D239" s="279">
        <f>B239+C239</f>
        <v>0</v>
      </c>
      <c r="E239" s="281"/>
      <c r="F239" s="280">
        <v>0</v>
      </c>
    </row>
    <row r="240" spans="1:6" x14ac:dyDescent="0.25">
      <c r="A240" s="298"/>
      <c r="B240" s="309"/>
      <c r="C240" s="309"/>
      <c r="D240" s="279">
        <f>B240+C240</f>
        <v>0</v>
      </c>
      <c r="E240" s="281"/>
      <c r="F240" s="280">
        <v>0</v>
      </c>
    </row>
    <row r="241" spans="1:6" x14ac:dyDescent="0.25">
      <c r="A241" s="274" t="s">
        <v>672</v>
      </c>
      <c r="B241" s="275">
        <f>SUM(B242:B244)</f>
        <v>0</v>
      </c>
      <c r="C241" s="275">
        <f>SUM(C242:C244)</f>
        <v>0</v>
      </c>
      <c r="D241" s="275">
        <f>SUM(D242:D244)</f>
        <v>0</v>
      </c>
      <c r="E241" s="277" t="s">
        <v>62</v>
      </c>
      <c r="F241" s="276">
        <f>SUM(F242:F244)</f>
        <v>0</v>
      </c>
    </row>
    <row r="242" spans="1:6" x14ac:dyDescent="0.25">
      <c r="A242" s="304"/>
      <c r="B242" s="305"/>
      <c r="C242" s="305"/>
      <c r="D242" s="279">
        <f>B242+C242</f>
        <v>0</v>
      </c>
      <c r="E242" s="303"/>
      <c r="F242" s="280">
        <f>E242*B242</f>
        <v>0</v>
      </c>
    </row>
    <row r="243" spans="1:6" x14ac:dyDescent="0.25">
      <c r="A243" s="306"/>
      <c r="B243" s="307"/>
      <c r="C243" s="307"/>
      <c r="D243" s="279">
        <f>B243+C243</f>
        <v>0</v>
      </c>
      <c r="E243" s="303"/>
      <c r="F243" s="280">
        <f>E243*B243</f>
        <v>0</v>
      </c>
    </row>
    <row r="244" spans="1:6" x14ac:dyDescent="0.25">
      <c r="A244" s="308"/>
      <c r="B244" s="309"/>
      <c r="C244" s="309"/>
      <c r="D244" s="279">
        <f>B244+C244</f>
        <v>0</v>
      </c>
      <c r="E244" s="303"/>
      <c r="F244" s="280">
        <f>E244*B244</f>
        <v>0</v>
      </c>
    </row>
    <row r="245" spans="1:6" ht="15.75" x14ac:dyDescent="0.25">
      <c r="A245" s="267" t="s">
        <v>321</v>
      </c>
      <c r="B245" s="282">
        <f>B203+B237+B241</f>
        <v>0</v>
      </c>
      <c r="C245" s="282">
        <f>C203+C237+C241</f>
        <v>0</v>
      </c>
      <c r="D245" s="282">
        <f>D203+D237+D241</f>
        <v>0</v>
      </c>
      <c r="E245" s="283" t="s">
        <v>62</v>
      </c>
      <c r="F245" s="284">
        <f>F203+F237+F241+F202</f>
        <v>0</v>
      </c>
    </row>
    <row r="246" spans="1:6" x14ac:dyDescent="0.25">
      <c r="A246" s="1099" t="s">
        <v>338</v>
      </c>
      <c r="B246" s="1100"/>
      <c r="C246" s="1100"/>
      <c r="D246" s="1100"/>
      <c r="E246" s="1100"/>
      <c r="F246" s="1101"/>
    </row>
    <row r="247" spans="1:6" x14ac:dyDescent="0.25">
      <c r="A247" s="273" t="s">
        <v>339</v>
      </c>
      <c r="B247" s="273" t="s">
        <v>634</v>
      </c>
      <c r="C247" s="273" t="s">
        <v>340</v>
      </c>
      <c r="D247" s="273" t="s">
        <v>341</v>
      </c>
      <c r="E247" s="285" t="s">
        <v>665</v>
      </c>
      <c r="F247" s="273" t="s">
        <v>673</v>
      </c>
    </row>
    <row r="248" spans="1:6" x14ac:dyDescent="0.25">
      <c r="A248" s="314"/>
      <c r="B248" s="321"/>
      <c r="C248" s="316"/>
      <c r="D248" s="317"/>
      <c r="E248" s="318"/>
      <c r="F248" s="319"/>
    </row>
    <row r="249" spans="1:6" x14ac:dyDescent="0.25">
      <c r="A249" s="320"/>
      <c r="B249" s="321"/>
      <c r="C249" s="322"/>
      <c r="D249" s="301"/>
      <c r="E249" s="323"/>
      <c r="F249" s="324"/>
    </row>
    <row r="250" spans="1:6" x14ac:dyDescent="0.25">
      <c r="A250" s="320"/>
      <c r="B250" s="321"/>
      <c r="C250" s="322"/>
      <c r="D250" s="301"/>
      <c r="E250" s="323"/>
      <c r="F250" s="324"/>
    </row>
    <row r="251" spans="1:6" x14ac:dyDescent="0.25">
      <c r="A251" s="320"/>
      <c r="B251" s="321"/>
      <c r="C251" s="322"/>
      <c r="D251" s="301"/>
      <c r="E251" s="323"/>
      <c r="F251" s="324"/>
    </row>
    <row r="252" spans="1:6" x14ac:dyDescent="0.25">
      <c r="A252" s="320"/>
      <c r="B252" s="321"/>
      <c r="C252" s="322"/>
      <c r="D252" s="301"/>
      <c r="E252" s="323"/>
      <c r="F252" s="324"/>
    </row>
    <row r="253" spans="1:6" x14ac:dyDescent="0.25">
      <c r="A253" s="325"/>
      <c r="B253" s="306"/>
      <c r="C253" s="301"/>
      <c r="D253" s="301"/>
      <c r="E253" s="323"/>
      <c r="F253" s="324"/>
    </row>
    <row r="254" spans="1:6" x14ac:dyDescent="0.25">
      <c r="A254" s="325"/>
      <c r="B254" s="306"/>
      <c r="C254" s="301"/>
      <c r="D254" s="301"/>
      <c r="E254" s="323"/>
      <c r="F254" s="324"/>
    </row>
    <row r="255" spans="1:6" x14ac:dyDescent="0.25">
      <c r="A255" s="325"/>
      <c r="B255" s="306"/>
      <c r="C255" s="301"/>
      <c r="D255" s="301"/>
      <c r="E255" s="323"/>
      <c r="F255" s="324"/>
    </row>
    <row r="256" spans="1:6" x14ac:dyDescent="0.25">
      <c r="A256" s="325"/>
      <c r="B256" s="306"/>
      <c r="C256" s="301"/>
      <c r="D256" s="301"/>
      <c r="E256" s="323"/>
      <c r="F256" s="324"/>
    </row>
    <row r="257" spans="1:6" x14ac:dyDescent="0.25">
      <c r="A257" s="325"/>
      <c r="B257" s="306"/>
      <c r="C257" s="301"/>
      <c r="D257" s="301"/>
      <c r="E257" s="323"/>
      <c r="F257" s="324"/>
    </row>
    <row r="258" spans="1:6" x14ac:dyDescent="0.25">
      <c r="A258" s="325"/>
      <c r="B258" s="306"/>
      <c r="C258" s="301"/>
      <c r="D258" s="301"/>
      <c r="E258" s="323"/>
      <c r="F258" s="324"/>
    </row>
    <row r="259" spans="1:6" x14ac:dyDescent="0.25">
      <c r="A259" s="325"/>
      <c r="B259" s="306"/>
      <c r="C259" s="301"/>
      <c r="D259" s="301"/>
      <c r="E259" s="323"/>
      <c r="F259" s="324"/>
    </row>
    <row r="260" spans="1:6" x14ac:dyDescent="0.25">
      <c r="A260" s="325"/>
      <c r="B260" s="306"/>
      <c r="C260" s="301"/>
      <c r="D260" s="301"/>
      <c r="E260" s="323"/>
      <c r="F260" s="324"/>
    </row>
    <row r="261" spans="1:6" x14ac:dyDescent="0.25">
      <c r="A261" s="325"/>
      <c r="B261" s="306"/>
      <c r="C261" s="301"/>
      <c r="D261" s="301"/>
      <c r="E261" s="323"/>
      <c r="F261" s="324"/>
    </row>
    <row r="262" spans="1:6" x14ac:dyDescent="0.25">
      <c r="A262" s="326"/>
      <c r="B262" s="308"/>
      <c r="C262" s="302"/>
      <c r="D262" s="302"/>
      <c r="E262" s="327"/>
      <c r="F262" s="328"/>
    </row>
    <row r="263" spans="1:6" ht="15.75" x14ac:dyDescent="0.25">
      <c r="A263" s="267" t="s">
        <v>321</v>
      </c>
      <c r="B263" s="282" t="s">
        <v>62</v>
      </c>
      <c r="C263" s="282" t="s">
        <v>62</v>
      </c>
      <c r="D263" s="282" t="s">
        <v>62</v>
      </c>
      <c r="E263" s="283">
        <f>SUM(E248:E262)</f>
        <v>0</v>
      </c>
      <c r="F263" s="284" t="s">
        <v>62</v>
      </c>
    </row>
    <row r="264" spans="1:6" x14ac:dyDescent="0.25">
      <c r="A264" s="1102" t="s">
        <v>342</v>
      </c>
      <c r="B264" s="1102"/>
      <c r="C264" s="1102"/>
      <c r="D264" s="1102"/>
      <c r="E264" s="1102"/>
      <c r="F264" s="1102"/>
    </row>
    <row r="265" spans="1:6" x14ac:dyDescent="0.25">
      <c r="A265" s="268" t="s">
        <v>315</v>
      </c>
      <c r="B265" s="268" t="s">
        <v>340</v>
      </c>
      <c r="C265" s="267" t="s">
        <v>674</v>
      </c>
      <c r="D265" s="268" t="s">
        <v>343</v>
      </c>
      <c r="E265" s="268" t="s">
        <v>675</v>
      </c>
      <c r="F265" s="268" t="s">
        <v>665</v>
      </c>
    </row>
    <row r="266" spans="1:6" x14ac:dyDescent="0.25">
      <c r="A266" s="329"/>
      <c r="B266" s="317"/>
      <c r="C266" s="330"/>
      <c r="D266" s="317"/>
      <c r="E266" s="317"/>
      <c r="F266" s="331"/>
    </row>
    <row r="267" spans="1:6" x14ac:dyDescent="0.25">
      <c r="A267" s="325"/>
      <c r="B267" s="332"/>
      <c r="C267" s="306"/>
      <c r="D267" s="301"/>
      <c r="E267" s="301"/>
      <c r="F267" s="333"/>
    </row>
    <row r="268" spans="1:6" x14ac:dyDescent="0.25">
      <c r="A268" s="325"/>
      <c r="B268" s="332"/>
      <c r="C268" s="306"/>
      <c r="D268" s="301"/>
      <c r="E268" s="301"/>
      <c r="F268" s="333"/>
    </row>
    <row r="269" spans="1:6" x14ac:dyDescent="0.25">
      <c r="A269" s="325"/>
      <c r="B269" s="332"/>
      <c r="C269" s="306"/>
      <c r="D269" s="301"/>
      <c r="E269" s="301"/>
      <c r="F269" s="333"/>
    </row>
    <row r="270" spans="1:6" x14ac:dyDescent="0.25">
      <c r="A270" s="325"/>
      <c r="B270" s="332"/>
      <c r="C270" s="306"/>
      <c r="D270" s="301"/>
      <c r="E270" s="301"/>
      <c r="F270" s="333"/>
    </row>
    <row r="271" spans="1:6" x14ac:dyDescent="0.25">
      <c r="A271" s="325"/>
      <c r="B271" s="332"/>
      <c r="C271" s="306"/>
      <c r="D271" s="301"/>
      <c r="E271" s="301"/>
      <c r="F271" s="333"/>
    </row>
    <row r="272" spans="1:6" x14ac:dyDescent="0.25">
      <c r="A272" s="325"/>
      <c r="B272" s="332"/>
      <c r="C272" s="306"/>
      <c r="D272" s="301"/>
      <c r="E272" s="301"/>
      <c r="F272" s="333"/>
    </row>
    <row r="273" spans="1:6" x14ac:dyDescent="0.25">
      <c r="A273" s="325"/>
      <c r="B273" s="332"/>
      <c r="C273" s="306"/>
      <c r="D273" s="301"/>
      <c r="E273" s="301"/>
      <c r="F273" s="333"/>
    </row>
    <row r="274" spans="1:6" x14ac:dyDescent="0.25">
      <c r="A274" s="325"/>
      <c r="B274" s="332"/>
      <c r="C274" s="306"/>
      <c r="D274" s="301"/>
      <c r="E274" s="301"/>
      <c r="F274" s="333"/>
    </row>
    <row r="275" spans="1:6" x14ac:dyDescent="0.25">
      <c r="A275" s="325"/>
      <c r="B275" s="332"/>
      <c r="C275" s="306"/>
      <c r="D275" s="301"/>
      <c r="E275" s="301"/>
      <c r="F275" s="333"/>
    </row>
    <row r="276" spans="1:6" x14ac:dyDescent="0.25">
      <c r="A276" s="325"/>
      <c r="B276" s="332"/>
      <c r="C276" s="306"/>
      <c r="D276" s="301"/>
      <c r="E276" s="301"/>
      <c r="F276" s="333"/>
    </row>
    <row r="277" spans="1:6" x14ac:dyDescent="0.25">
      <c r="A277" s="325"/>
      <c r="B277" s="332"/>
      <c r="C277" s="306"/>
      <c r="D277" s="301"/>
      <c r="E277" s="301"/>
      <c r="F277" s="333"/>
    </row>
    <row r="278" spans="1:6" x14ac:dyDescent="0.25">
      <c r="A278" s="325"/>
      <c r="B278" s="332"/>
      <c r="C278" s="306"/>
      <c r="D278" s="301"/>
      <c r="E278" s="301"/>
      <c r="F278" s="333"/>
    </row>
    <row r="279" spans="1:6" x14ac:dyDescent="0.25">
      <c r="A279" s="325"/>
      <c r="B279" s="332"/>
      <c r="C279" s="306"/>
      <c r="D279" s="301"/>
      <c r="E279" s="301"/>
      <c r="F279" s="333"/>
    </row>
    <row r="280" spans="1:6" x14ac:dyDescent="0.25">
      <c r="A280" s="325"/>
      <c r="B280" s="332"/>
      <c r="C280" s="306"/>
      <c r="D280" s="301"/>
      <c r="E280" s="301"/>
      <c r="F280" s="333"/>
    </row>
    <row r="281" spans="1:6" x14ac:dyDescent="0.25">
      <c r="A281" s="325"/>
      <c r="B281" s="332"/>
      <c r="C281" s="306"/>
      <c r="D281" s="301"/>
      <c r="E281" s="301"/>
      <c r="F281" s="333"/>
    </row>
    <row r="282" spans="1:6" x14ac:dyDescent="0.25">
      <c r="A282" s="325"/>
      <c r="B282" s="332"/>
      <c r="C282" s="306"/>
      <c r="D282" s="301"/>
      <c r="E282" s="301"/>
      <c r="F282" s="333"/>
    </row>
    <row r="283" spans="1:6" x14ac:dyDescent="0.25">
      <c r="A283" s="325"/>
      <c r="B283" s="332"/>
      <c r="C283" s="306"/>
      <c r="D283" s="301"/>
      <c r="E283" s="301"/>
      <c r="F283" s="333"/>
    </row>
    <row r="284" spans="1:6" x14ac:dyDescent="0.25">
      <c r="A284" s="325"/>
      <c r="B284" s="332"/>
      <c r="C284" s="306"/>
      <c r="D284" s="301"/>
      <c r="E284" s="301"/>
      <c r="F284" s="333"/>
    </row>
    <row r="285" spans="1:6" x14ac:dyDescent="0.25">
      <c r="A285" s="273" t="s">
        <v>321</v>
      </c>
      <c r="B285" s="731" t="s">
        <v>62</v>
      </c>
      <c r="C285" s="274" t="s">
        <v>62</v>
      </c>
      <c r="D285" s="273" t="s">
        <v>62</v>
      </c>
      <c r="E285" s="273" t="s">
        <v>62</v>
      </c>
      <c r="F285" s="286">
        <f>SUM(F266:F284)</f>
        <v>0</v>
      </c>
    </row>
    <row r="286" spans="1:6" x14ac:dyDescent="0.25">
      <c r="A286" s="1102" t="s">
        <v>344</v>
      </c>
      <c r="B286" s="1102"/>
      <c r="C286" s="1102"/>
      <c r="D286" s="1102"/>
      <c r="E286" s="1102"/>
      <c r="F286" s="1102"/>
    </row>
    <row r="287" spans="1:6" x14ac:dyDescent="0.25">
      <c r="A287" s="268" t="s">
        <v>315</v>
      </c>
      <c r="B287" s="268" t="s">
        <v>340</v>
      </c>
      <c r="C287" s="267" t="s">
        <v>676</v>
      </c>
      <c r="D287" s="268" t="s">
        <v>677</v>
      </c>
      <c r="E287" s="268" t="s">
        <v>675</v>
      </c>
      <c r="F287" s="268" t="s">
        <v>665</v>
      </c>
    </row>
    <row r="288" spans="1:6" x14ac:dyDescent="0.25">
      <c r="A288" s="329"/>
      <c r="B288" s="317"/>
      <c r="C288" s="304"/>
      <c r="D288" s="317"/>
      <c r="E288" s="317"/>
      <c r="F288" s="331"/>
    </row>
    <row r="289" spans="1:6" x14ac:dyDescent="0.25">
      <c r="A289" s="325"/>
      <c r="B289" s="332"/>
      <c r="C289" s="306"/>
      <c r="D289" s="301"/>
      <c r="E289" s="301"/>
      <c r="F289" s="333"/>
    </row>
    <row r="290" spans="1:6" x14ac:dyDescent="0.25">
      <c r="A290" s="325"/>
      <c r="B290" s="332"/>
      <c r="C290" s="306"/>
      <c r="D290" s="301"/>
      <c r="E290" s="301"/>
      <c r="F290" s="333"/>
    </row>
    <row r="291" spans="1:6" x14ac:dyDescent="0.25">
      <c r="A291" s="325"/>
      <c r="B291" s="332"/>
      <c r="C291" s="306"/>
      <c r="D291" s="301"/>
      <c r="E291" s="301"/>
      <c r="F291" s="333"/>
    </row>
    <row r="292" spans="1:6" x14ac:dyDescent="0.25">
      <c r="A292" s="325"/>
      <c r="B292" s="332"/>
      <c r="C292" s="306"/>
      <c r="D292" s="301"/>
      <c r="E292" s="301"/>
      <c r="F292" s="333"/>
    </row>
    <row r="293" spans="1:6" x14ac:dyDescent="0.25">
      <c r="A293" s="325"/>
      <c r="B293" s="332"/>
      <c r="C293" s="306"/>
      <c r="D293" s="301"/>
      <c r="E293" s="301"/>
      <c r="F293" s="333"/>
    </row>
    <row r="294" spans="1:6" x14ac:dyDescent="0.25">
      <c r="A294" s="325"/>
      <c r="B294" s="332"/>
      <c r="C294" s="306"/>
      <c r="D294" s="301"/>
      <c r="E294" s="301"/>
      <c r="F294" s="333"/>
    </row>
    <row r="295" spans="1:6" x14ac:dyDescent="0.25">
      <c r="A295" s="325"/>
      <c r="B295" s="332"/>
      <c r="C295" s="306"/>
      <c r="D295" s="301"/>
      <c r="E295" s="301"/>
      <c r="F295" s="333"/>
    </row>
    <row r="296" spans="1:6" x14ac:dyDescent="0.25">
      <c r="A296" s="325"/>
      <c r="B296" s="332"/>
      <c r="C296" s="306"/>
      <c r="D296" s="301"/>
      <c r="E296" s="301"/>
      <c r="F296" s="333"/>
    </row>
    <row r="297" spans="1:6" x14ac:dyDescent="0.25">
      <c r="A297" s="325"/>
      <c r="B297" s="332"/>
      <c r="C297" s="306"/>
      <c r="D297" s="301"/>
      <c r="E297" s="301"/>
      <c r="F297" s="333"/>
    </row>
    <row r="298" spans="1:6" x14ac:dyDescent="0.25">
      <c r="A298" s="325"/>
      <c r="B298" s="332"/>
      <c r="C298" s="306"/>
      <c r="D298" s="301"/>
      <c r="E298" s="301"/>
      <c r="F298" s="333"/>
    </row>
    <row r="299" spans="1:6" x14ac:dyDescent="0.25">
      <c r="A299" s="325"/>
      <c r="B299" s="332"/>
      <c r="C299" s="306"/>
      <c r="D299" s="301"/>
      <c r="E299" s="301"/>
      <c r="F299" s="333"/>
    </row>
    <row r="300" spans="1:6" x14ac:dyDescent="0.25">
      <c r="A300" s="325"/>
      <c r="B300" s="332"/>
      <c r="C300" s="306"/>
      <c r="D300" s="301"/>
      <c r="E300" s="301"/>
      <c r="F300" s="333"/>
    </row>
    <row r="301" spans="1:6" x14ac:dyDescent="0.25">
      <c r="A301" s="325"/>
      <c r="B301" s="332"/>
      <c r="C301" s="306"/>
      <c r="D301" s="301"/>
      <c r="E301" s="301"/>
      <c r="F301" s="333"/>
    </row>
    <row r="302" spans="1:6" x14ac:dyDescent="0.25">
      <c r="A302" s="325"/>
      <c r="B302" s="332"/>
      <c r="C302" s="306"/>
      <c r="D302" s="301"/>
      <c r="E302" s="301"/>
      <c r="F302" s="333"/>
    </row>
    <row r="303" spans="1:6" x14ac:dyDescent="0.25">
      <c r="A303" s="325"/>
      <c r="B303" s="332"/>
      <c r="C303" s="306"/>
      <c r="D303" s="301"/>
      <c r="E303" s="301"/>
      <c r="F303" s="333"/>
    </row>
    <row r="304" spans="1:6" x14ac:dyDescent="0.25">
      <c r="A304" s="325"/>
      <c r="B304" s="332"/>
      <c r="C304" s="306"/>
      <c r="D304" s="301"/>
      <c r="E304" s="301"/>
      <c r="F304" s="333"/>
    </row>
    <row r="305" spans="1:6" x14ac:dyDescent="0.25">
      <c r="A305" s="325"/>
      <c r="B305" s="332"/>
      <c r="C305" s="306"/>
      <c r="D305" s="301"/>
      <c r="E305" s="301"/>
      <c r="F305" s="333"/>
    </row>
    <row r="306" spans="1:6" x14ac:dyDescent="0.25">
      <c r="A306" s="325"/>
      <c r="B306" s="332"/>
      <c r="C306" s="306"/>
      <c r="D306" s="301"/>
      <c r="E306" s="301"/>
      <c r="F306" s="333"/>
    </row>
    <row r="307" spans="1:6" x14ac:dyDescent="0.25">
      <c r="A307" s="273" t="s">
        <v>321</v>
      </c>
      <c r="B307" s="731" t="s">
        <v>62</v>
      </c>
      <c r="C307" s="731" t="s">
        <v>62</v>
      </c>
      <c r="D307" s="273" t="s">
        <v>62</v>
      </c>
      <c r="E307" s="273" t="s">
        <v>62</v>
      </c>
      <c r="F307" s="286">
        <f>SUM(F288:F306)</f>
        <v>0</v>
      </c>
    </row>
    <row r="308" spans="1:6" x14ac:dyDescent="0.25">
      <c r="A308" s="1086" t="s">
        <v>678</v>
      </c>
      <c r="B308" s="1087"/>
      <c r="C308" s="1087"/>
      <c r="D308" s="1087"/>
      <c r="E308" s="1087"/>
      <c r="F308" s="1088"/>
    </row>
    <row r="309" spans="1:6" x14ac:dyDescent="0.25">
      <c r="A309" s="1089" t="s">
        <v>315</v>
      </c>
      <c r="B309" s="1091" t="s">
        <v>679</v>
      </c>
      <c r="C309" s="1092"/>
      <c r="D309" s="1095" t="s">
        <v>680</v>
      </c>
      <c r="E309" s="1097" t="s">
        <v>681</v>
      </c>
      <c r="F309" s="1098"/>
    </row>
    <row r="310" spans="1:6" x14ac:dyDescent="0.25">
      <c r="A310" s="1090"/>
      <c r="B310" s="1108"/>
      <c r="C310" s="1109"/>
      <c r="D310" s="1096"/>
      <c r="E310" s="287" t="s">
        <v>682</v>
      </c>
      <c r="F310" s="287" t="s">
        <v>321</v>
      </c>
    </row>
    <row r="311" spans="1:6" ht="15.75" x14ac:dyDescent="0.25">
      <c r="A311" s="334" t="s">
        <v>347</v>
      </c>
      <c r="B311" s="1080"/>
      <c r="C311" s="1081"/>
      <c r="D311" s="346"/>
      <c r="E311" s="345"/>
      <c r="F311" s="288">
        <f t="shared" ref="F311:F323" si="6">D311*E311</f>
        <v>0</v>
      </c>
    </row>
    <row r="312" spans="1:6" ht="15.75" x14ac:dyDescent="0.25">
      <c r="A312" s="337" t="s">
        <v>348</v>
      </c>
      <c r="B312" s="1080"/>
      <c r="C312" s="1081"/>
      <c r="D312" s="348"/>
      <c r="E312" s="343"/>
      <c r="F312" s="289">
        <f t="shared" si="6"/>
        <v>0</v>
      </c>
    </row>
    <row r="313" spans="1:6" ht="15.75" x14ac:dyDescent="0.25">
      <c r="A313" s="337" t="s">
        <v>349</v>
      </c>
      <c r="B313" s="1080"/>
      <c r="C313" s="1081"/>
      <c r="D313" s="349"/>
      <c r="E313" s="343"/>
      <c r="F313" s="289">
        <f t="shared" si="6"/>
        <v>0</v>
      </c>
    </row>
    <row r="314" spans="1:6" ht="15.75" x14ac:dyDescent="0.25">
      <c r="A314" s="337" t="s">
        <v>350</v>
      </c>
      <c r="B314" s="1080"/>
      <c r="C314" s="1081"/>
      <c r="D314" s="348"/>
      <c r="E314" s="343"/>
      <c r="F314" s="289">
        <f t="shared" si="6"/>
        <v>0</v>
      </c>
    </row>
    <row r="315" spans="1:6" ht="15.75" x14ac:dyDescent="0.25">
      <c r="A315" s="337" t="s">
        <v>351</v>
      </c>
      <c r="B315" s="1080"/>
      <c r="C315" s="1081"/>
      <c r="D315" s="348"/>
      <c r="E315" s="343"/>
      <c r="F315" s="289">
        <f t="shared" si="6"/>
        <v>0</v>
      </c>
    </row>
    <row r="316" spans="1:6" ht="15.75" x14ac:dyDescent="0.25">
      <c r="A316" s="337" t="s">
        <v>352</v>
      </c>
      <c r="B316" s="1080"/>
      <c r="C316" s="1081"/>
      <c r="D316" s="349"/>
      <c r="E316" s="343"/>
      <c r="F316" s="289">
        <f t="shared" si="6"/>
        <v>0</v>
      </c>
    </row>
    <row r="317" spans="1:6" ht="15.75" x14ac:dyDescent="0.25">
      <c r="A317" s="337" t="s">
        <v>353</v>
      </c>
      <c r="B317" s="1080"/>
      <c r="C317" s="1081"/>
      <c r="D317" s="348"/>
      <c r="E317" s="343"/>
      <c r="F317" s="289">
        <f t="shared" si="6"/>
        <v>0</v>
      </c>
    </row>
    <row r="318" spans="1:6" ht="15.75" x14ac:dyDescent="0.25">
      <c r="A318" s="337" t="s">
        <v>354</v>
      </c>
      <c r="B318" s="1080"/>
      <c r="C318" s="1081"/>
      <c r="D318" s="348"/>
      <c r="E318" s="343"/>
      <c r="F318" s="289">
        <f t="shared" si="6"/>
        <v>0</v>
      </c>
    </row>
    <row r="319" spans="1:6" ht="15.75" x14ac:dyDescent="0.25">
      <c r="A319" s="337" t="s">
        <v>355</v>
      </c>
      <c r="B319" s="1080"/>
      <c r="C319" s="1081"/>
      <c r="D319" s="349"/>
      <c r="E319" s="343"/>
      <c r="F319" s="289">
        <f t="shared" si="6"/>
        <v>0</v>
      </c>
    </row>
    <row r="320" spans="1:6" ht="15.75" x14ac:dyDescent="0.25">
      <c r="A320" s="347"/>
      <c r="B320" s="1080"/>
      <c r="C320" s="1081"/>
      <c r="D320" s="348"/>
      <c r="E320" s="343"/>
      <c r="F320" s="289">
        <f t="shared" si="6"/>
        <v>0</v>
      </c>
    </row>
    <row r="321" spans="1:6" ht="15.75" x14ac:dyDescent="0.25">
      <c r="A321" s="337"/>
      <c r="B321" s="1080"/>
      <c r="C321" s="1081"/>
      <c r="D321" s="337"/>
      <c r="E321" s="343"/>
      <c r="F321" s="289">
        <f t="shared" si="6"/>
        <v>0</v>
      </c>
    </row>
    <row r="322" spans="1:6" ht="15.75" x14ac:dyDescent="0.25">
      <c r="A322" s="337"/>
      <c r="B322" s="1080"/>
      <c r="C322" s="1081"/>
      <c r="D322" s="337"/>
      <c r="E322" s="343"/>
      <c r="F322" s="289">
        <f t="shared" si="6"/>
        <v>0</v>
      </c>
    </row>
    <row r="323" spans="1:6" ht="15.75" x14ac:dyDescent="0.25">
      <c r="A323" s="344"/>
      <c r="B323" s="1084"/>
      <c r="C323" s="1085"/>
      <c r="D323" s="337"/>
      <c r="E323" s="343"/>
      <c r="F323" s="289">
        <f t="shared" si="6"/>
        <v>0</v>
      </c>
    </row>
    <row r="324" spans="1:6" ht="15.75" x14ac:dyDescent="0.25">
      <c r="A324" s="290" t="s">
        <v>321</v>
      </c>
      <c r="B324" s="955" t="s">
        <v>62</v>
      </c>
      <c r="C324" s="956"/>
      <c r="D324" s="290" t="s">
        <v>62</v>
      </c>
      <c r="E324" s="290" t="s">
        <v>62</v>
      </c>
      <c r="F324" s="291">
        <f>SUM(F311:F323)</f>
        <v>0</v>
      </c>
    </row>
    <row r="325" spans="1:6" x14ac:dyDescent="0.25">
      <c r="A325" s="1086" t="s">
        <v>683</v>
      </c>
      <c r="B325" s="1087"/>
      <c r="C325" s="1087"/>
      <c r="D325" s="1087"/>
      <c r="E325" s="1087"/>
      <c r="F325" s="1088"/>
    </row>
    <row r="326" spans="1:6" x14ac:dyDescent="0.25">
      <c r="A326" s="1089" t="s">
        <v>315</v>
      </c>
      <c r="B326" s="1091" t="s">
        <v>679</v>
      </c>
      <c r="C326" s="1092"/>
      <c r="D326" s="1095" t="s">
        <v>680</v>
      </c>
      <c r="E326" s="1097" t="s">
        <v>681</v>
      </c>
      <c r="F326" s="1098"/>
    </row>
    <row r="327" spans="1:6" x14ac:dyDescent="0.25">
      <c r="A327" s="1090"/>
      <c r="B327" s="1093"/>
      <c r="C327" s="1094"/>
      <c r="D327" s="1096"/>
      <c r="E327" s="287" t="s">
        <v>682</v>
      </c>
      <c r="F327" s="287" t="s">
        <v>321</v>
      </c>
    </row>
    <row r="328" spans="1:6" ht="15.75" x14ac:dyDescent="0.25">
      <c r="A328" s="334"/>
      <c r="B328" s="1082"/>
      <c r="C328" s="1083"/>
      <c r="D328" s="334"/>
      <c r="E328" s="345"/>
      <c r="F328" s="288">
        <f t="shared" ref="F328:F339" si="7">D328*E328</f>
        <v>0</v>
      </c>
    </row>
    <row r="329" spans="1:6" ht="15.75" x14ac:dyDescent="0.25">
      <c r="A329" s="337"/>
      <c r="B329" s="1080"/>
      <c r="C329" s="1081"/>
      <c r="D329" s="337"/>
      <c r="E329" s="343"/>
      <c r="F329" s="289">
        <f t="shared" si="7"/>
        <v>0</v>
      </c>
    </row>
    <row r="330" spans="1:6" ht="15.75" x14ac:dyDescent="0.25">
      <c r="A330" s="337"/>
      <c r="B330" s="1080"/>
      <c r="C330" s="1081"/>
      <c r="D330" s="342"/>
      <c r="E330" s="343"/>
      <c r="F330" s="289">
        <f t="shared" si="7"/>
        <v>0</v>
      </c>
    </row>
    <row r="331" spans="1:6" ht="15.75" x14ac:dyDescent="0.25">
      <c r="A331" s="337"/>
      <c r="B331" s="1080"/>
      <c r="C331" s="1081"/>
      <c r="D331" s="337"/>
      <c r="E331" s="343"/>
      <c r="F331" s="289">
        <f t="shared" si="7"/>
        <v>0</v>
      </c>
    </row>
    <row r="332" spans="1:6" ht="15.75" x14ac:dyDescent="0.25">
      <c r="A332" s="337"/>
      <c r="B332" s="1080"/>
      <c r="C332" s="1081"/>
      <c r="D332" s="337"/>
      <c r="E332" s="343"/>
      <c r="F332" s="289">
        <f t="shared" si="7"/>
        <v>0</v>
      </c>
    </row>
    <row r="333" spans="1:6" ht="15.75" x14ac:dyDescent="0.25">
      <c r="A333" s="337"/>
      <c r="B333" s="1080"/>
      <c r="C333" s="1081"/>
      <c r="D333" s="342"/>
      <c r="E333" s="343"/>
      <c r="F333" s="289">
        <f t="shared" si="7"/>
        <v>0</v>
      </c>
    </row>
    <row r="334" spans="1:6" ht="15.75" x14ac:dyDescent="0.25">
      <c r="A334" s="337"/>
      <c r="B334" s="1080"/>
      <c r="C334" s="1081"/>
      <c r="D334" s="337"/>
      <c r="E334" s="343"/>
      <c r="F334" s="289">
        <f t="shared" si="7"/>
        <v>0</v>
      </c>
    </row>
    <row r="335" spans="1:6" ht="15.75" x14ac:dyDescent="0.25">
      <c r="A335" s="337"/>
      <c r="B335" s="1080"/>
      <c r="C335" s="1081"/>
      <c r="D335" s="337"/>
      <c r="E335" s="343"/>
      <c r="F335" s="289">
        <f t="shared" si="7"/>
        <v>0</v>
      </c>
    </row>
    <row r="336" spans="1:6" ht="15.75" x14ac:dyDescent="0.25">
      <c r="A336" s="337"/>
      <c r="B336" s="1080"/>
      <c r="C336" s="1081"/>
      <c r="D336" s="342"/>
      <c r="E336" s="343"/>
      <c r="F336" s="289">
        <f t="shared" si="7"/>
        <v>0</v>
      </c>
    </row>
    <row r="337" spans="1:6" ht="15.75" x14ac:dyDescent="0.25">
      <c r="A337" s="337"/>
      <c r="B337" s="1080"/>
      <c r="C337" s="1081"/>
      <c r="D337" s="337"/>
      <c r="E337" s="343"/>
      <c r="F337" s="289">
        <f t="shared" si="7"/>
        <v>0</v>
      </c>
    </row>
    <row r="338" spans="1:6" ht="15.75" x14ac:dyDescent="0.25">
      <c r="A338" s="337"/>
      <c r="B338" s="1080"/>
      <c r="C338" s="1081"/>
      <c r="D338" s="337"/>
      <c r="E338" s="343"/>
      <c r="F338" s="289">
        <f t="shared" si="7"/>
        <v>0</v>
      </c>
    </row>
    <row r="339" spans="1:6" ht="15.75" x14ac:dyDescent="0.25">
      <c r="A339" s="337"/>
      <c r="B339" s="1080"/>
      <c r="C339" s="1081"/>
      <c r="D339" s="342"/>
      <c r="E339" s="343"/>
      <c r="F339" s="289">
        <f t="shared" si="7"/>
        <v>0</v>
      </c>
    </row>
    <row r="340" spans="1:6" ht="15.75" x14ac:dyDescent="0.25">
      <c r="A340" s="290" t="s">
        <v>321</v>
      </c>
      <c r="B340" s="955" t="s">
        <v>62</v>
      </c>
      <c r="C340" s="956"/>
      <c r="D340" s="290" t="s">
        <v>62</v>
      </c>
      <c r="E340" s="290" t="s">
        <v>62</v>
      </c>
      <c r="F340" s="291">
        <f>SUM(F328:F339)</f>
        <v>0</v>
      </c>
    </row>
    <row r="341" spans="1:6" ht="15.75" x14ac:dyDescent="0.25">
      <c r="A341" s="1107" t="s">
        <v>687</v>
      </c>
      <c r="B341" s="1107"/>
      <c r="C341" s="1107"/>
      <c r="D341" s="1107"/>
      <c r="E341" s="1107"/>
      <c r="F341" s="1107"/>
    </row>
    <row r="342" spans="1:6" x14ac:dyDescent="0.25">
      <c r="A342" s="575" t="s">
        <v>647</v>
      </c>
      <c r="B342" s="576" t="s">
        <v>842</v>
      </c>
      <c r="C342" s="576" t="s">
        <v>841</v>
      </c>
      <c r="D342" s="576"/>
      <c r="E342" s="576"/>
      <c r="F342" s="577"/>
    </row>
    <row r="343" spans="1:6" x14ac:dyDescent="0.25">
      <c r="A343" s="270" t="s">
        <v>648</v>
      </c>
      <c r="B343" s="1106"/>
      <c r="C343" s="1106"/>
      <c r="D343" s="1106"/>
      <c r="E343" s="1106"/>
      <c r="F343" s="1106"/>
    </row>
    <row r="344" spans="1:6" x14ac:dyDescent="0.25">
      <c r="A344" s="58" t="s">
        <v>649</v>
      </c>
      <c r="B344" s="1103"/>
      <c r="C344" s="1103"/>
      <c r="D344" s="1103"/>
      <c r="E344" s="1103"/>
      <c r="F344" s="1103"/>
    </row>
    <row r="345" spans="1:6" x14ac:dyDescent="0.25">
      <c r="A345" s="271" t="s">
        <v>650</v>
      </c>
      <c r="B345" s="1103"/>
      <c r="C345" s="1103"/>
      <c r="D345" s="1103"/>
      <c r="E345" s="1103"/>
      <c r="F345" s="1103"/>
    </row>
    <row r="346" spans="1:6" x14ac:dyDescent="0.25">
      <c r="A346" s="58" t="s">
        <v>651</v>
      </c>
      <c r="B346" s="1103"/>
      <c r="C346" s="1103"/>
      <c r="D346" s="1103"/>
      <c r="E346" s="1103"/>
      <c r="F346" s="1103"/>
    </row>
    <row r="347" spans="1:6" x14ac:dyDescent="0.25">
      <c r="A347" s="271" t="s">
        <v>33</v>
      </c>
      <c r="B347" s="1103"/>
      <c r="C347" s="1103"/>
      <c r="D347" s="1103"/>
      <c r="E347" s="1103"/>
      <c r="F347" s="1103"/>
    </row>
    <row r="348" spans="1:6" x14ac:dyDescent="0.25">
      <c r="A348" s="271" t="s">
        <v>57</v>
      </c>
      <c r="B348" s="1103"/>
      <c r="C348" s="1103"/>
      <c r="D348" s="1103"/>
      <c r="E348" s="1103"/>
      <c r="F348" s="1103"/>
    </row>
    <row r="349" spans="1:6" x14ac:dyDescent="0.25">
      <c r="A349" s="271" t="s">
        <v>36</v>
      </c>
      <c r="B349" s="1103"/>
      <c r="C349" s="1103"/>
      <c r="D349" s="1103"/>
      <c r="E349" s="1103"/>
      <c r="F349" s="1103"/>
    </row>
    <row r="350" spans="1:6" x14ac:dyDescent="0.25">
      <c r="A350" s="58" t="s">
        <v>35</v>
      </c>
      <c r="B350" s="1103"/>
      <c r="C350" s="1103"/>
      <c r="D350" s="1103"/>
      <c r="E350" s="1103"/>
      <c r="F350" s="1103"/>
    </row>
    <row r="351" spans="1:6" x14ac:dyDescent="0.25">
      <c r="A351" s="271" t="s">
        <v>44</v>
      </c>
      <c r="B351" s="1103"/>
      <c r="C351" s="1103"/>
      <c r="D351" s="1103"/>
      <c r="E351" s="1103"/>
      <c r="F351" s="1103"/>
    </row>
    <row r="352" spans="1:6" x14ac:dyDescent="0.25">
      <c r="A352" s="58" t="s">
        <v>38</v>
      </c>
      <c r="B352" s="1103"/>
      <c r="C352" s="1103"/>
      <c r="D352" s="1103"/>
      <c r="E352" s="1103"/>
      <c r="F352" s="1103"/>
    </row>
    <row r="353" spans="1:6" x14ac:dyDescent="0.25">
      <c r="A353" s="271" t="s">
        <v>652</v>
      </c>
      <c r="B353" s="1103"/>
      <c r="C353" s="1103"/>
      <c r="D353" s="1103"/>
      <c r="E353" s="1103"/>
      <c r="F353" s="1103"/>
    </row>
    <row r="354" spans="1:6" x14ac:dyDescent="0.25">
      <c r="A354" s="58" t="s">
        <v>653</v>
      </c>
      <c r="B354" s="1103"/>
      <c r="C354" s="1103"/>
      <c r="D354" s="1103"/>
      <c r="E354" s="1103"/>
      <c r="F354" s="1103"/>
    </row>
    <row r="355" spans="1:6" x14ac:dyDescent="0.25">
      <c r="A355" s="272" t="s">
        <v>654</v>
      </c>
      <c r="B355" s="1104"/>
      <c r="C355" s="1104"/>
      <c r="D355" s="1104"/>
      <c r="E355" s="1104"/>
      <c r="F355" s="1104"/>
    </row>
    <row r="356" spans="1:6" x14ac:dyDescent="0.25">
      <c r="A356" s="1099" t="s">
        <v>655</v>
      </c>
      <c r="B356" s="1100"/>
      <c r="C356" s="1100"/>
      <c r="D356" s="1100"/>
      <c r="E356" s="1100"/>
      <c r="F356" s="1101"/>
    </row>
    <row r="357" spans="1:6" x14ac:dyDescent="0.25">
      <c r="A357" s="273" t="s">
        <v>330</v>
      </c>
      <c r="B357" s="273" t="s">
        <v>656</v>
      </c>
      <c r="C357" s="273" t="s">
        <v>657</v>
      </c>
      <c r="D357" s="273" t="s">
        <v>331</v>
      </c>
      <c r="E357" s="273" t="s">
        <v>658</v>
      </c>
      <c r="F357" s="273" t="s">
        <v>659</v>
      </c>
    </row>
    <row r="358" spans="1:6" x14ac:dyDescent="0.25">
      <c r="A358" s="63">
        <v>1</v>
      </c>
      <c r="B358" s="729"/>
      <c r="C358" s="729"/>
      <c r="D358" s="729"/>
      <c r="E358" s="301"/>
      <c r="F358" s="462"/>
    </row>
    <row r="359" spans="1:6" x14ac:dyDescent="0.25">
      <c r="A359" s="63">
        <v>2</v>
      </c>
      <c r="B359" s="729"/>
      <c r="C359" s="729"/>
      <c r="D359" s="729"/>
      <c r="E359" s="301"/>
      <c r="F359" s="462"/>
    </row>
    <row r="360" spans="1:6" x14ac:dyDescent="0.25">
      <c r="A360" s="63">
        <v>3</v>
      </c>
      <c r="B360" s="729"/>
      <c r="C360" s="729"/>
      <c r="D360" s="729"/>
      <c r="E360" s="301"/>
      <c r="F360" s="462"/>
    </row>
    <row r="361" spans="1:6" x14ac:dyDescent="0.25">
      <c r="A361" s="63">
        <v>4</v>
      </c>
      <c r="B361" s="729"/>
      <c r="C361" s="729"/>
      <c r="D361" s="729"/>
      <c r="E361" s="301"/>
      <c r="F361" s="462"/>
    </row>
    <row r="362" spans="1:6" x14ac:dyDescent="0.25">
      <c r="A362" s="63">
        <v>5</v>
      </c>
      <c r="B362" s="729"/>
      <c r="C362" s="729"/>
      <c r="D362" s="729"/>
      <c r="E362" s="301"/>
      <c r="F362" s="462"/>
    </row>
    <row r="363" spans="1:6" x14ac:dyDescent="0.25">
      <c r="A363" s="63">
        <v>6</v>
      </c>
      <c r="B363" s="729"/>
      <c r="C363" s="729"/>
      <c r="D363" s="729"/>
      <c r="E363" s="301"/>
      <c r="F363" s="462"/>
    </row>
    <row r="364" spans="1:6" x14ac:dyDescent="0.25">
      <c r="A364" s="63">
        <v>7</v>
      </c>
      <c r="B364" s="729"/>
      <c r="C364" s="729"/>
      <c r="D364" s="729"/>
      <c r="E364" s="301"/>
      <c r="F364" s="462"/>
    </row>
    <row r="365" spans="1:6" x14ac:dyDescent="0.25">
      <c r="A365" s="63">
        <v>8</v>
      </c>
      <c r="B365" s="729"/>
      <c r="C365" s="729"/>
      <c r="D365" s="729"/>
      <c r="E365" s="301"/>
      <c r="F365" s="462"/>
    </row>
    <row r="366" spans="1:6" x14ac:dyDescent="0.25">
      <c r="A366" s="63">
        <v>9</v>
      </c>
      <c r="B366" s="729"/>
      <c r="C366" s="729"/>
      <c r="D366" s="729"/>
      <c r="E366" s="301"/>
      <c r="F366" s="462"/>
    </row>
    <row r="367" spans="1:6" x14ac:dyDescent="0.25">
      <c r="A367" s="63">
        <v>10</v>
      </c>
      <c r="B367" s="729"/>
      <c r="C367" s="729"/>
      <c r="D367" s="729"/>
      <c r="E367" s="301"/>
      <c r="F367" s="462"/>
    </row>
    <row r="368" spans="1:6" x14ac:dyDescent="0.25">
      <c r="A368" s="63">
        <v>11</v>
      </c>
      <c r="B368" s="729"/>
      <c r="C368" s="729"/>
      <c r="D368" s="729"/>
      <c r="E368" s="301"/>
      <c r="F368" s="462"/>
    </row>
    <row r="369" spans="1:6" x14ac:dyDescent="0.25">
      <c r="A369" s="269">
        <v>12</v>
      </c>
      <c r="B369" s="730"/>
      <c r="C369" s="730"/>
      <c r="D369" s="730"/>
      <c r="E369" s="302"/>
      <c r="F369" s="738"/>
    </row>
    <row r="370" spans="1:6" x14ac:dyDescent="0.25">
      <c r="A370" s="1099" t="s">
        <v>660</v>
      </c>
      <c r="B370" s="1100"/>
      <c r="C370" s="1100"/>
      <c r="D370" s="1100"/>
      <c r="E370" s="1100"/>
      <c r="F370" s="1101"/>
    </row>
    <row r="371" spans="1:6" x14ac:dyDescent="0.25">
      <c r="A371" s="731" t="s">
        <v>315</v>
      </c>
      <c r="B371" s="731" t="s">
        <v>661</v>
      </c>
      <c r="C371" s="731" t="s">
        <v>662</v>
      </c>
      <c r="D371" s="273" t="s">
        <v>663</v>
      </c>
      <c r="E371" s="273" t="s">
        <v>664</v>
      </c>
      <c r="F371" s="273" t="s">
        <v>665</v>
      </c>
    </row>
    <row r="372" spans="1:6" x14ac:dyDescent="0.25">
      <c r="A372" s="274" t="s">
        <v>666</v>
      </c>
      <c r="B372" s="275">
        <f>B373+B407+B411</f>
        <v>0</v>
      </c>
      <c r="C372" s="275">
        <f>C373+C407+C411</f>
        <v>0</v>
      </c>
      <c r="D372" s="275">
        <f>D373+D407+D411</f>
        <v>0</v>
      </c>
      <c r="E372" s="303"/>
      <c r="F372" s="276">
        <f>B372*E372</f>
        <v>0</v>
      </c>
    </row>
    <row r="373" spans="1:6" x14ac:dyDescent="0.25">
      <c r="A373" s="274" t="s">
        <v>667</v>
      </c>
      <c r="B373" s="275">
        <f>B374+B389+B393+B402</f>
        <v>0</v>
      </c>
      <c r="C373" s="275">
        <f>C374+C389+C393+C402</f>
        <v>0</v>
      </c>
      <c r="D373" s="275">
        <f>D374+D389+D393+D402</f>
        <v>0</v>
      </c>
      <c r="E373" s="277" t="s">
        <v>62</v>
      </c>
      <c r="F373" s="276">
        <f>F374+F389+F393+F402</f>
        <v>0</v>
      </c>
    </row>
    <row r="374" spans="1:6" x14ac:dyDescent="0.25">
      <c r="A374" s="274" t="s">
        <v>333</v>
      </c>
      <c r="B374" s="275">
        <f>B375+B379+B383+B387</f>
        <v>0</v>
      </c>
      <c r="C374" s="275">
        <f>C375+C379+C383+C387</f>
        <v>0</v>
      </c>
      <c r="D374" s="275">
        <f>D375+D379+D383+D387</f>
        <v>0</v>
      </c>
      <c r="E374" s="277" t="s">
        <v>62</v>
      </c>
      <c r="F374" s="276">
        <f>F375+F379+F383+F387</f>
        <v>0</v>
      </c>
    </row>
    <row r="375" spans="1:6" x14ac:dyDescent="0.25">
      <c r="A375" s="274" t="s">
        <v>334</v>
      </c>
      <c r="B375" s="275">
        <f>SUM(B376:B378)</f>
        <v>0</v>
      </c>
      <c r="C375" s="275">
        <f>SUM(C376:C378)</f>
        <v>0</v>
      </c>
      <c r="D375" s="275">
        <f>SUM(D376:D378)</f>
        <v>0</v>
      </c>
      <c r="E375" s="277" t="s">
        <v>62</v>
      </c>
      <c r="F375" s="276">
        <f>SUM(F376:F378)</f>
        <v>0</v>
      </c>
    </row>
    <row r="376" spans="1:6" x14ac:dyDescent="0.25">
      <c r="A376" s="304"/>
      <c r="B376" s="305"/>
      <c r="C376" s="305"/>
      <c r="D376" s="279">
        <f>B376+C376</f>
        <v>0</v>
      </c>
      <c r="E376" s="303"/>
      <c r="F376" s="280">
        <f>E376*B376</f>
        <v>0</v>
      </c>
    </row>
    <row r="377" spans="1:6" x14ac:dyDescent="0.25">
      <c r="A377" s="306"/>
      <c r="B377" s="307"/>
      <c r="C377" s="307"/>
      <c r="D377" s="279">
        <f>B377+C377</f>
        <v>0</v>
      </c>
      <c r="E377" s="303"/>
      <c r="F377" s="280">
        <f>E377*B377</f>
        <v>0</v>
      </c>
    </row>
    <row r="378" spans="1:6" x14ac:dyDescent="0.25">
      <c r="A378" s="308"/>
      <c r="B378" s="309"/>
      <c r="C378" s="309"/>
      <c r="D378" s="279">
        <f>B378+C378</f>
        <v>0</v>
      </c>
      <c r="E378" s="303"/>
      <c r="F378" s="280">
        <f>E378*B378</f>
        <v>0</v>
      </c>
    </row>
    <row r="379" spans="1:6" x14ac:dyDescent="0.25">
      <c r="A379" s="274" t="s">
        <v>335</v>
      </c>
      <c r="B379" s="275">
        <f>SUM(B380:B382)</f>
        <v>0</v>
      </c>
      <c r="C379" s="275">
        <f>SUM(C380:C382)</f>
        <v>0</v>
      </c>
      <c r="D379" s="275">
        <f>SUM(D380:D382)</f>
        <v>0</v>
      </c>
      <c r="E379" s="277" t="s">
        <v>62</v>
      </c>
      <c r="F379" s="276">
        <f>SUM(F380:F382)</f>
        <v>0</v>
      </c>
    </row>
    <row r="380" spans="1:6" x14ac:dyDescent="0.25">
      <c r="A380" s="304"/>
      <c r="B380" s="305"/>
      <c r="C380" s="305"/>
      <c r="D380" s="279">
        <f>B380+C380</f>
        <v>0</v>
      </c>
      <c r="E380" s="303"/>
      <c r="F380" s="280">
        <f>E380*B380</f>
        <v>0</v>
      </c>
    </row>
    <row r="381" spans="1:6" x14ac:dyDescent="0.25">
      <c r="A381" s="306"/>
      <c r="B381" s="307"/>
      <c r="C381" s="307"/>
      <c r="D381" s="279">
        <f>B381+C381</f>
        <v>0</v>
      </c>
      <c r="E381" s="303"/>
      <c r="F381" s="280">
        <f>E381*B381</f>
        <v>0</v>
      </c>
    </row>
    <row r="382" spans="1:6" x14ac:dyDescent="0.25">
      <c r="A382" s="308"/>
      <c r="B382" s="309"/>
      <c r="C382" s="309"/>
      <c r="D382" s="279">
        <f>B382+C382</f>
        <v>0</v>
      </c>
      <c r="E382" s="303"/>
      <c r="F382" s="280">
        <f>E382*B382</f>
        <v>0</v>
      </c>
    </row>
    <row r="383" spans="1:6" x14ac:dyDescent="0.25">
      <c r="A383" s="274" t="s">
        <v>336</v>
      </c>
      <c r="B383" s="275">
        <f>SUM(B384:B386)</f>
        <v>0</v>
      </c>
      <c r="C383" s="275">
        <f>SUM(C384:C386)</f>
        <v>0</v>
      </c>
      <c r="D383" s="275">
        <f>SUM(D384:D386)</f>
        <v>0</v>
      </c>
      <c r="E383" s="277" t="s">
        <v>62</v>
      </c>
      <c r="F383" s="276">
        <f>SUM(F384:F386)</f>
        <v>0</v>
      </c>
    </row>
    <row r="384" spans="1:6" x14ac:dyDescent="0.25">
      <c r="A384" s="304"/>
      <c r="B384" s="305"/>
      <c r="C384" s="305"/>
      <c r="D384" s="279">
        <f>B384+C384</f>
        <v>0</v>
      </c>
      <c r="E384" s="303"/>
      <c r="F384" s="280">
        <f>E384*B384</f>
        <v>0</v>
      </c>
    </row>
    <row r="385" spans="1:6" x14ac:dyDescent="0.25">
      <c r="A385" s="306"/>
      <c r="B385" s="307"/>
      <c r="C385" s="307"/>
      <c r="D385" s="279">
        <f>B385+C385</f>
        <v>0</v>
      </c>
      <c r="E385" s="303"/>
      <c r="F385" s="280">
        <f>E385*B385</f>
        <v>0</v>
      </c>
    </row>
    <row r="386" spans="1:6" x14ac:dyDescent="0.25">
      <c r="A386" s="308"/>
      <c r="B386" s="309"/>
      <c r="C386" s="309"/>
      <c r="D386" s="279">
        <f>B386+C386</f>
        <v>0</v>
      </c>
      <c r="E386" s="303"/>
      <c r="F386" s="280">
        <f>E386*B386</f>
        <v>0</v>
      </c>
    </row>
    <row r="387" spans="1:6" x14ac:dyDescent="0.25">
      <c r="A387" s="274" t="s">
        <v>337</v>
      </c>
      <c r="B387" s="275">
        <f>SUM(B388:B388)</f>
        <v>0</v>
      </c>
      <c r="C387" s="275">
        <f>SUM(C388:C388)</f>
        <v>0</v>
      </c>
      <c r="D387" s="275">
        <f>SUM(D388:D388)</f>
        <v>0</v>
      </c>
      <c r="E387" s="277" t="s">
        <v>62</v>
      </c>
      <c r="F387" s="276">
        <f>SUM(F388:F388)</f>
        <v>0</v>
      </c>
    </row>
    <row r="388" spans="1:6" x14ac:dyDescent="0.25">
      <c r="A388" s="310"/>
      <c r="B388" s="311"/>
      <c r="C388" s="311"/>
      <c r="D388" s="279">
        <f>B388+C388</f>
        <v>0</v>
      </c>
      <c r="E388" s="303"/>
      <c r="F388" s="280">
        <f>E388*B388</f>
        <v>0</v>
      </c>
    </row>
    <row r="389" spans="1:6" x14ac:dyDescent="0.25">
      <c r="A389" s="274" t="s">
        <v>668</v>
      </c>
      <c r="B389" s="275">
        <f>SUM(B390:B392)</f>
        <v>0</v>
      </c>
      <c r="C389" s="275">
        <f>SUM(C390:C392)</f>
        <v>0</v>
      </c>
      <c r="D389" s="275">
        <f>SUM(D390:D392)</f>
        <v>0</v>
      </c>
      <c r="E389" s="277" t="s">
        <v>62</v>
      </c>
      <c r="F389" s="276">
        <f>SUM(F390:F392)</f>
        <v>0</v>
      </c>
    </row>
    <row r="390" spans="1:6" x14ac:dyDescent="0.25">
      <c r="A390" s="304"/>
      <c r="B390" s="305"/>
      <c r="C390" s="305"/>
      <c r="D390" s="279">
        <f>B390+C390</f>
        <v>0</v>
      </c>
      <c r="E390" s="303"/>
      <c r="F390" s="280">
        <f>E390*B390</f>
        <v>0</v>
      </c>
    </row>
    <row r="391" spans="1:6" x14ac:dyDescent="0.25">
      <c r="A391" s="306"/>
      <c r="B391" s="307"/>
      <c r="C391" s="307"/>
      <c r="D391" s="279">
        <f>B391+C391</f>
        <v>0</v>
      </c>
      <c r="E391" s="303"/>
      <c r="F391" s="280">
        <f>E391*B391</f>
        <v>0</v>
      </c>
    </row>
    <row r="392" spans="1:6" x14ac:dyDescent="0.25">
      <c r="A392" s="308"/>
      <c r="B392" s="309"/>
      <c r="C392" s="309"/>
      <c r="D392" s="279">
        <f>B392+C392</f>
        <v>0</v>
      </c>
      <c r="E392" s="303"/>
      <c r="F392" s="280">
        <f>E392*B392</f>
        <v>0</v>
      </c>
    </row>
    <row r="393" spans="1:6" x14ac:dyDescent="0.25">
      <c r="A393" s="274" t="s">
        <v>669</v>
      </c>
      <c r="B393" s="275">
        <f>SUM(B394:B401)</f>
        <v>0</v>
      </c>
      <c r="C393" s="275">
        <f>SUM(C394:C401)</f>
        <v>0</v>
      </c>
      <c r="D393" s="275">
        <f>SUM(D394:D401)</f>
        <v>0</v>
      </c>
      <c r="E393" s="277" t="s">
        <v>62</v>
      </c>
      <c r="F393" s="276">
        <f>SUM(F394:F401)</f>
        <v>0</v>
      </c>
    </row>
    <row r="394" spans="1:6" x14ac:dyDescent="0.25">
      <c r="A394" s="304"/>
      <c r="B394" s="305"/>
      <c r="C394" s="305"/>
      <c r="D394" s="279">
        <f t="shared" ref="D394:D401" si="8">B394+C394</f>
        <v>0</v>
      </c>
      <c r="E394" s="303"/>
      <c r="F394" s="280">
        <f t="shared" ref="F394:F401" si="9">E394*B394</f>
        <v>0</v>
      </c>
    </row>
    <row r="395" spans="1:6" x14ac:dyDescent="0.25">
      <c r="A395" s="306"/>
      <c r="B395" s="307"/>
      <c r="C395" s="307"/>
      <c r="D395" s="279">
        <f t="shared" si="8"/>
        <v>0</v>
      </c>
      <c r="E395" s="303"/>
      <c r="F395" s="280">
        <f t="shared" si="9"/>
        <v>0</v>
      </c>
    </row>
    <row r="396" spans="1:6" x14ac:dyDescent="0.25">
      <c r="A396" s="306"/>
      <c r="B396" s="307"/>
      <c r="C396" s="307"/>
      <c r="D396" s="279">
        <f t="shared" si="8"/>
        <v>0</v>
      </c>
      <c r="E396" s="303"/>
      <c r="F396" s="280">
        <f t="shared" si="9"/>
        <v>0</v>
      </c>
    </row>
    <row r="397" spans="1:6" x14ac:dyDescent="0.25">
      <c r="A397" s="306"/>
      <c r="B397" s="307"/>
      <c r="C397" s="307"/>
      <c r="D397" s="279">
        <f t="shared" si="8"/>
        <v>0</v>
      </c>
      <c r="E397" s="303"/>
      <c r="F397" s="280">
        <f t="shared" si="9"/>
        <v>0</v>
      </c>
    </row>
    <row r="398" spans="1:6" x14ac:dyDescent="0.25">
      <c r="A398" s="306"/>
      <c r="B398" s="307"/>
      <c r="C398" s="307"/>
      <c r="D398" s="279">
        <f t="shared" si="8"/>
        <v>0</v>
      </c>
      <c r="E398" s="303"/>
      <c r="F398" s="280">
        <f t="shared" si="9"/>
        <v>0</v>
      </c>
    </row>
    <row r="399" spans="1:6" x14ac:dyDescent="0.25">
      <c r="A399" s="306"/>
      <c r="B399" s="307"/>
      <c r="C399" s="307"/>
      <c r="D399" s="279">
        <f t="shared" si="8"/>
        <v>0</v>
      </c>
      <c r="E399" s="303"/>
      <c r="F399" s="280">
        <f t="shared" si="9"/>
        <v>0</v>
      </c>
    </row>
    <row r="400" spans="1:6" x14ac:dyDescent="0.25">
      <c r="A400" s="306"/>
      <c r="B400" s="307"/>
      <c r="C400" s="307"/>
      <c r="D400" s="279">
        <f t="shared" si="8"/>
        <v>0</v>
      </c>
      <c r="E400" s="303"/>
      <c r="F400" s="280">
        <f t="shared" si="9"/>
        <v>0</v>
      </c>
    </row>
    <row r="401" spans="1:6" x14ac:dyDescent="0.25">
      <c r="A401" s="308"/>
      <c r="B401" s="309"/>
      <c r="C401" s="309"/>
      <c r="D401" s="279">
        <f t="shared" si="8"/>
        <v>0</v>
      </c>
      <c r="E401" s="303"/>
      <c r="F401" s="280">
        <f t="shared" si="9"/>
        <v>0</v>
      </c>
    </row>
    <row r="402" spans="1:6" x14ac:dyDescent="0.25">
      <c r="A402" s="274" t="s">
        <v>670</v>
      </c>
      <c r="B402" s="275">
        <f>SUM(B403:B406)</f>
        <v>0</v>
      </c>
      <c r="C402" s="275">
        <f>SUM(C403:C406)</f>
        <v>0</v>
      </c>
      <c r="D402" s="275">
        <f>SUM(D403:D406)</f>
        <v>0</v>
      </c>
      <c r="E402" s="277" t="s">
        <v>62</v>
      </c>
      <c r="F402" s="276">
        <f>SUM(F403:F406)</f>
        <v>0</v>
      </c>
    </row>
    <row r="403" spans="1:6" x14ac:dyDescent="0.25">
      <c r="A403" s="304"/>
      <c r="B403" s="312"/>
      <c r="C403" s="305"/>
      <c r="D403" s="279">
        <f>B403+C403</f>
        <v>0</v>
      </c>
      <c r="E403" s="303"/>
      <c r="F403" s="280">
        <f>E403*B403</f>
        <v>0</v>
      </c>
    </row>
    <row r="404" spans="1:6" x14ac:dyDescent="0.25">
      <c r="A404" s="306"/>
      <c r="B404" s="313"/>
      <c r="C404" s="307"/>
      <c r="D404" s="279">
        <f>B404+C404</f>
        <v>0</v>
      </c>
      <c r="E404" s="303"/>
      <c r="F404" s="280">
        <f>E404*B404</f>
        <v>0</v>
      </c>
    </row>
    <row r="405" spans="1:6" x14ac:dyDescent="0.25">
      <c r="A405" s="306"/>
      <c r="B405" s="313"/>
      <c r="C405" s="307"/>
      <c r="D405" s="279">
        <f>B405+C405</f>
        <v>0</v>
      </c>
      <c r="E405" s="303"/>
      <c r="F405" s="280">
        <f>E405*B405</f>
        <v>0</v>
      </c>
    </row>
    <row r="406" spans="1:6" x14ac:dyDescent="0.25">
      <c r="A406" s="308"/>
      <c r="B406" s="309"/>
      <c r="C406" s="309"/>
      <c r="D406" s="279">
        <f>B406+C406</f>
        <v>0</v>
      </c>
      <c r="E406" s="303"/>
      <c r="F406" s="280">
        <f>E406*B406</f>
        <v>0</v>
      </c>
    </row>
    <row r="407" spans="1:6" x14ac:dyDescent="0.25">
      <c r="A407" s="274" t="s">
        <v>671</v>
      </c>
      <c r="B407" s="275">
        <f>SUM(B408:B410)</f>
        <v>0</v>
      </c>
      <c r="C407" s="275">
        <f>SUM(C408:C410)</f>
        <v>0</v>
      </c>
      <c r="D407" s="275">
        <f>SUM(D408:D410)</f>
        <v>0</v>
      </c>
      <c r="E407" s="277" t="s">
        <v>62</v>
      </c>
      <c r="F407" s="276">
        <f>SUM(F408:F410)</f>
        <v>0</v>
      </c>
    </row>
    <row r="408" spans="1:6" x14ac:dyDescent="0.25">
      <c r="A408" s="304"/>
      <c r="B408" s="312"/>
      <c r="C408" s="305"/>
      <c r="D408" s="279">
        <f>B408+C408</f>
        <v>0</v>
      </c>
      <c r="E408" s="281"/>
      <c r="F408" s="280">
        <v>0</v>
      </c>
    </row>
    <row r="409" spans="1:6" x14ac:dyDescent="0.25">
      <c r="A409" s="306"/>
      <c r="B409" s="313"/>
      <c r="C409" s="307"/>
      <c r="D409" s="279">
        <f>B409+C409</f>
        <v>0</v>
      </c>
      <c r="E409" s="281"/>
      <c r="F409" s="280">
        <v>0</v>
      </c>
    </row>
    <row r="410" spans="1:6" x14ac:dyDescent="0.25">
      <c r="A410" s="308"/>
      <c r="B410" s="309"/>
      <c r="C410" s="309"/>
      <c r="D410" s="279">
        <f>B410+C410</f>
        <v>0</v>
      </c>
      <c r="E410" s="281"/>
      <c r="F410" s="280">
        <v>0</v>
      </c>
    </row>
    <row r="411" spans="1:6" x14ac:dyDescent="0.25">
      <c r="A411" s="274" t="s">
        <v>672</v>
      </c>
      <c r="B411" s="275">
        <f>SUM(B412:B414)</f>
        <v>0</v>
      </c>
      <c r="C411" s="275">
        <f>SUM(C412:C414)</f>
        <v>0</v>
      </c>
      <c r="D411" s="275">
        <f>SUM(D412:D414)</f>
        <v>0</v>
      </c>
      <c r="E411" s="277" t="s">
        <v>62</v>
      </c>
      <c r="F411" s="276">
        <f>SUM(F412:F414)</f>
        <v>0</v>
      </c>
    </row>
    <row r="412" spans="1:6" x14ac:dyDescent="0.25">
      <c r="A412" s="304"/>
      <c r="B412" s="305"/>
      <c r="C412" s="305"/>
      <c r="D412" s="279">
        <f>B412+C412</f>
        <v>0</v>
      </c>
      <c r="E412" s="303"/>
      <c r="F412" s="280">
        <f>E412*B412</f>
        <v>0</v>
      </c>
    </row>
    <row r="413" spans="1:6" x14ac:dyDescent="0.25">
      <c r="A413" s="306"/>
      <c r="B413" s="307"/>
      <c r="C413" s="307"/>
      <c r="D413" s="279">
        <f>B413+C413</f>
        <v>0</v>
      </c>
      <c r="E413" s="303"/>
      <c r="F413" s="280">
        <f>E413*B413</f>
        <v>0</v>
      </c>
    </row>
    <row r="414" spans="1:6" x14ac:dyDescent="0.25">
      <c r="A414" s="308"/>
      <c r="B414" s="309"/>
      <c r="C414" s="309"/>
      <c r="D414" s="279">
        <f>B414+C414</f>
        <v>0</v>
      </c>
      <c r="E414" s="303"/>
      <c r="F414" s="280">
        <f>E414*B414</f>
        <v>0</v>
      </c>
    </row>
    <row r="415" spans="1:6" ht="15.75" x14ac:dyDescent="0.25">
      <c r="A415" s="267" t="s">
        <v>321</v>
      </c>
      <c r="B415" s="282">
        <f>B373+B407+B411</f>
        <v>0</v>
      </c>
      <c r="C415" s="282">
        <f>C373+C407+C411</f>
        <v>0</v>
      </c>
      <c r="D415" s="282">
        <f>D373+D407+D411</f>
        <v>0</v>
      </c>
      <c r="E415" s="283" t="s">
        <v>62</v>
      </c>
      <c r="F415" s="284">
        <f>F373+F407+F411+F372</f>
        <v>0</v>
      </c>
    </row>
    <row r="416" spans="1:6" x14ac:dyDescent="0.25">
      <c r="A416" s="1099" t="s">
        <v>338</v>
      </c>
      <c r="B416" s="1100"/>
      <c r="C416" s="1100"/>
      <c r="D416" s="1100"/>
      <c r="E416" s="1100"/>
      <c r="F416" s="1101"/>
    </row>
    <row r="417" spans="1:6" x14ac:dyDescent="0.25">
      <c r="A417" s="273" t="s">
        <v>339</v>
      </c>
      <c r="B417" s="731" t="s">
        <v>634</v>
      </c>
      <c r="C417" s="273" t="s">
        <v>340</v>
      </c>
      <c r="D417" s="273" t="s">
        <v>341</v>
      </c>
      <c r="E417" s="285" t="s">
        <v>665</v>
      </c>
      <c r="F417" s="273" t="s">
        <v>673</v>
      </c>
    </row>
    <row r="418" spans="1:6" x14ac:dyDescent="0.25">
      <c r="A418" s="329"/>
      <c r="B418" s="304"/>
      <c r="C418" s="317"/>
      <c r="D418" s="317"/>
      <c r="E418" s="318"/>
      <c r="F418" s="319"/>
    </row>
    <row r="419" spans="1:6" x14ac:dyDescent="0.25">
      <c r="A419" s="325"/>
      <c r="B419" s="306"/>
      <c r="C419" s="301"/>
      <c r="D419" s="301"/>
      <c r="E419" s="323"/>
      <c r="F419" s="324"/>
    </row>
    <row r="420" spans="1:6" x14ac:dyDescent="0.25">
      <c r="A420" s="325"/>
      <c r="B420" s="306"/>
      <c r="C420" s="301"/>
      <c r="D420" s="301"/>
      <c r="E420" s="323"/>
      <c r="F420" s="324"/>
    </row>
    <row r="421" spans="1:6" x14ac:dyDescent="0.25">
      <c r="A421" s="325"/>
      <c r="B421" s="306"/>
      <c r="C421" s="301"/>
      <c r="D421" s="301"/>
      <c r="E421" s="323"/>
      <c r="F421" s="324"/>
    </row>
    <row r="422" spans="1:6" x14ac:dyDescent="0.25">
      <c r="A422" s="325"/>
      <c r="B422" s="306"/>
      <c r="C422" s="301"/>
      <c r="D422" s="301"/>
      <c r="E422" s="323"/>
      <c r="F422" s="324"/>
    </row>
    <row r="423" spans="1:6" x14ac:dyDescent="0.25">
      <c r="A423" s="325"/>
      <c r="B423" s="306"/>
      <c r="C423" s="301"/>
      <c r="D423" s="301"/>
      <c r="E423" s="323"/>
      <c r="F423" s="324"/>
    </row>
    <row r="424" spans="1:6" x14ac:dyDescent="0.25">
      <c r="A424" s="325"/>
      <c r="B424" s="306"/>
      <c r="C424" s="301"/>
      <c r="D424" s="301"/>
      <c r="E424" s="323"/>
      <c r="F424" s="324"/>
    </row>
    <row r="425" spans="1:6" x14ac:dyDescent="0.25">
      <c r="A425" s="325"/>
      <c r="B425" s="306"/>
      <c r="C425" s="301"/>
      <c r="D425" s="301"/>
      <c r="E425" s="323"/>
      <c r="F425" s="324"/>
    </row>
    <row r="426" spans="1:6" x14ac:dyDescent="0.25">
      <c r="A426" s="325"/>
      <c r="B426" s="306"/>
      <c r="C426" s="301"/>
      <c r="D426" s="301"/>
      <c r="E426" s="323"/>
      <c r="F426" s="324"/>
    </row>
    <row r="427" spans="1:6" x14ac:dyDescent="0.25">
      <c r="A427" s="325"/>
      <c r="B427" s="306"/>
      <c r="C427" s="301"/>
      <c r="D427" s="301"/>
      <c r="E427" s="323"/>
      <c r="F427" s="324"/>
    </row>
    <row r="428" spans="1:6" x14ac:dyDescent="0.25">
      <c r="A428" s="325"/>
      <c r="B428" s="306"/>
      <c r="C428" s="301"/>
      <c r="D428" s="301"/>
      <c r="E428" s="323"/>
      <c r="F428" s="324"/>
    </row>
    <row r="429" spans="1:6" x14ac:dyDescent="0.25">
      <c r="A429" s="325"/>
      <c r="B429" s="306"/>
      <c r="C429" s="301"/>
      <c r="D429" s="301"/>
      <c r="E429" s="323"/>
      <c r="F429" s="324"/>
    </row>
    <row r="430" spans="1:6" x14ac:dyDescent="0.25">
      <c r="A430" s="325"/>
      <c r="B430" s="306"/>
      <c r="C430" s="301"/>
      <c r="D430" s="301"/>
      <c r="E430" s="323"/>
      <c r="F430" s="324"/>
    </row>
    <row r="431" spans="1:6" x14ac:dyDescent="0.25">
      <c r="A431" s="325"/>
      <c r="B431" s="306"/>
      <c r="C431" s="301"/>
      <c r="D431" s="301"/>
      <c r="E431" s="323"/>
      <c r="F431" s="324"/>
    </row>
    <row r="432" spans="1:6" x14ac:dyDescent="0.25">
      <c r="A432" s="326"/>
      <c r="B432" s="308"/>
      <c r="C432" s="302"/>
      <c r="D432" s="302"/>
      <c r="E432" s="327"/>
      <c r="F432" s="328"/>
    </row>
    <row r="433" spans="1:6" ht="15.75" x14ac:dyDescent="0.25">
      <c r="A433" s="267" t="s">
        <v>321</v>
      </c>
      <c r="B433" s="282" t="s">
        <v>62</v>
      </c>
      <c r="C433" s="282" t="s">
        <v>62</v>
      </c>
      <c r="D433" s="282" t="s">
        <v>62</v>
      </c>
      <c r="E433" s="283">
        <f>SUM(E418:E432)</f>
        <v>0</v>
      </c>
      <c r="F433" s="284" t="s">
        <v>62</v>
      </c>
    </row>
    <row r="434" spans="1:6" x14ac:dyDescent="0.25">
      <c r="A434" s="1102" t="s">
        <v>342</v>
      </c>
      <c r="B434" s="1102"/>
      <c r="C434" s="1102"/>
      <c r="D434" s="1102"/>
      <c r="E434" s="1102"/>
      <c r="F434" s="1102"/>
    </row>
    <row r="435" spans="1:6" x14ac:dyDescent="0.25">
      <c r="A435" s="268" t="s">
        <v>315</v>
      </c>
      <c r="B435" s="268" t="s">
        <v>340</v>
      </c>
      <c r="C435" s="267" t="s">
        <v>674</v>
      </c>
      <c r="D435" s="268" t="s">
        <v>343</v>
      </c>
      <c r="E435" s="268" t="s">
        <v>675</v>
      </c>
      <c r="F435" s="268" t="s">
        <v>665</v>
      </c>
    </row>
    <row r="436" spans="1:6" x14ac:dyDescent="0.25">
      <c r="A436" s="329"/>
      <c r="B436" s="317"/>
      <c r="C436" s="330"/>
      <c r="D436" s="317"/>
      <c r="E436" s="317"/>
      <c r="F436" s="331"/>
    </row>
    <row r="437" spans="1:6" x14ac:dyDescent="0.25">
      <c r="A437" s="325"/>
      <c r="B437" s="332"/>
      <c r="C437" s="306"/>
      <c r="D437" s="301"/>
      <c r="E437" s="301"/>
      <c r="F437" s="333"/>
    </row>
    <row r="438" spans="1:6" x14ac:dyDescent="0.25">
      <c r="A438" s="325"/>
      <c r="B438" s="332"/>
      <c r="C438" s="306"/>
      <c r="D438" s="301"/>
      <c r="E438" s="301"/>
      <c r="F438" s="333"/>
    </row>
    <row r="439" spans="1:6" x14ac:dyDescent="0.25">
      <c r="A439" s="325"/>
      <c r="B439" s="332"/>
      <c r="C439" s="306"/>
      <c r="D439" s="301"/>
      <c r="E439" s="301"/>
      <c r="F439" s="333"/>
    </row>
    <row r="440" spans="1:6" x14ac:dyDescent="0.25">
      <c r="A440" s="325"/>
      <c r="B440" s="332"/>
      <c r="C440" s="306"/>
      <c r="D440" s="301"/>
      <c r="E440" s="301"/>
      <c r="F440" s="333"/>
    </row>
    <row r="441" spans="1:6" x14ac:dyDescent="0.25">
      <c r="A441" s="325"/>
      <c r="B441" s="332"/>
      <c r="C441" s="306"/>
      <c r="D441" s="301"/>
      <c r="E441" s="301"/>
      <c r="F441" s="333"/>
    </row>
    <row r="442" spans="1:6" x14ac:dyDescent="0.25">
      <c r="A442" s="325"/>
      <c r="B442" s="332"/>
      <c r="C442" s="306"/>
      <c r="D442" s="301"/>
      <c r="E442" s="301"/>
      <c r="F442" s="333"/>
    </row>
    <row r="443" spans="1:6" x14ac:dyDescent="0.25">
      <c r="A443" s="325"/>
      <c r="B443" s="332"/>
      <c r="C443" s="306"/>
      <c r="D443" s="301"/>
      <c r="E443" s="301"/>
      <c r="F443" s="333"/>
    </row>
    <row r="444" spans="1:6" x14ac:dyDescent="0.25">
      <c r="A444" s="325"/>
      <c r="B444" s="332"/>
      <c r="C444" s="306"/>
      <c r="D444" s="301"/>
      <c r="E444" s="301"/>
      <c r="F444" s="333"/>
    </row>
    <row r="445" spans="1:6" x14ac:dyDescent="0.25">
      <c r="A445" s="325"/>
      <c r="B445" s="332"/>
      <c r="C445" s="306"/>
      <c r="D445" s="301"/>
      <c r="E445" s="301"/>
      <c r="F445" s="333"/>
    </row>
    <row r="446" spans="1:6" x14ac:dyDescent="0.25">
      <c r="A446" s="325"/>
      <c r="B446" s="332"/>
      <c r="C446" s="306"/>
      <c r="D446" s="301"/>
      <c r="E446" s="301"/>
      <c r="F446" s="333"/>
    </row>
    <row r="447" spans="1:6" x14ac:dyDescent="0.25">
      <c r="A447" s="325"/>
      <c r="B447" s="332"/>
      <c r="C447" s="306"/>
      <c r="D447" s="301"/>
      <c r="E447" s="301"/>
      <c r="F447" s="333"/>
    </row>
    <row r="448" spans="1:6" x14ac:dyDescent="0.25">
      <c r="A448" s="325"/>
      <c r="B448" s="332"/>
      <c r="C448" s="306"/>
      <c r="D448" s="301"/>
      <c r="E448" s="301"/>
      <c r="F448" s="333"/>
    </row>
    <row r="449" spans="1:6" x14ac:dyDescent="0.25">
      <c r="A449" s="325"/>
      <c r="B449" s="332"/>
      <c r="C449" s="306"/>
      <c r="D449" s="301"/>
      <c r="E449" s="301"/>
      <c r="F449" s="333"/>
    </row>
    <row r="450" spans="1:6" x14ac:dyDescent="0.25">
      <c r="A450" s="325"/>
      <c r="B450" s="332"/>
      <c r="C450" s="306"/>
      <c r="D450" s="301"/>
      <c r="E450" s="301"/>
      <c r="F450" s="333"/>
    </row>
    <row r="451" spans="1:6" x14ac:dyDescent="0.25">
      <c r="A451" s="325"/>
      <c r="B451" s="332"/>
      <c r="C451" s="306"/>
      <c r="D451" s="301"/>
      <c r="E451" s="301"/>
      <c r="F451" s="333"/>
    </row>
    <row r="452" spans="1:6" x14ac:dyDescent="0.25">
      <c r="A452" s="325"/>
      <c r="B452" s="332"/>
      <c r="C452" s="306"/>
      <c r="D452" s="301"/>
      <c r="E452" s="301"/>
      <c r="F452" s="333"/>
    </row>
    <row r="453" spans="1:6" x14ac:dyDescent="0.25">
      <c r="A453" s="325"/>
      <c r="B453" s="332"/>
      <c r="C453" s="306"/>
      <c r="D453" s="301"/>
      <c r="E453" s="301"/>
      <c r="F453" s="333"/>
    </row>
    <row r="454" spans="1:6" x14ac:dyDescent="0.25">
      <c r="A454" s="325"/>
      <c r="B454" s="332"/>
      <c r="C454" s="306"/>
      <c r="D454" s="301"/>
      <c r="E454" s="301"/>
      <c r="F454" s="333"/>
    </row>
    <row r="455" spans="1:6" x14ac:dyDescent="0.25">
      <c r="A455" s="273" t="s">
        <v>321</v>
      </c>
      <c r="B455" s="731" t="s">
        <v>62</v>
      </c>
      <c r="C455" s="274" t="s">
        <v>62</v>
      </c>
      <c r="D455" s="273" t="s">
        <v>62</v>
      </c>
      <c r="E455" s="273" t="s">
        <v>62</v>
      </c>
      <c r="F455" s="286">
        <f>SUM(F436:F454)</f>
        <v>0</v>
      </c>
    </row>
    <row r="456" spans="1:6" x14ac:dyDescent="0.25">
      <c r="A456" s="1102" t="s">
        <v>344</v>
      </c>
      <c r="B456" s="1102"/>
      <c r="C456" s="1102"/>
      <c r="D456" s="1102"/>
      <c r="E456" s="1102"/>
      <c r="F456" s="1102"/>
    </row>
    <row r="457" spans="1:6" x14ac:dyDescent="0.25">
      <c r="A457" s="268" t="s">
        <v>315</v>
      </c>
      <c r="B457" s="268" t="s">
        <v>340</v>
      </c>
      <c r="C457" s="267" t="s">
        <v>676</v>
      </c>
      <c r="D457" s="268" t="s">
        <v>677</v>
      </c>
      <c r="E457" s="268" t="s">
        <v>675</v>
      </c>
      <c r="F457" s="268" t="s">
        <v>665</v>
      </c>
    </row>
    <row r="458" spans="1:6" x14ac:dyDescent="0.25">
      <c r="A458" s="329"/>
      <c r="B458" s="317"/>
      <c r="C458" s="304"/>
      <c r="D458" s="317"/>
      <c r="E458" s="317"/>
      <c r="F458" s="331"/>
    </row>
    <row r="459" spans="1:6" x14ac:dyDescent="0.25">
      <c r="A459" s="325"/>
      <c r="B459" s="332"/>
      <c r="C459" s="306"/>
      <c r="D459" s="301"/>
      <c r="E459" s="301"/>
      <c r="F459" s="333"/>
    </row>
    <row r="460" spans="1:6" x14ac:dyDescent="0.25">
      <c r="A460" s="325"/>
      <c r="B460" s="332"/>
      <c r="C460" s="306"/>
      <c r="D460" s="301"/>
      <c r="E460" s="301"/>
      <c r="F460" s="333"/>
    </row>
    <row r="461" spans="1:6" x14ac:dyDescent="0.25">
      <c r="A461" s="325"/>
      <c r="B461" s="332"/>
      <c r="C461" s="306"/>
      <c r="D461" s="301"/>
      <c r="E461" s="301"/>
      <c r="F461" s="333"/>
    </row>
    <row r="462" spans="1:6" x14ac:dyDescent="0.25">
      <c r="A462" s="325"/>
      <c r="B462" s="332"/>
      <c r="C462" s="306"/>
      <c r="D462" s="301"/>
      <c r="E462" s="301"/>
      <c r="F462" s="333"/>
    </row>
    <row r="463" spans="1:6" x14ac:dyDescent="0.25">
      <c r="A463" s="325"/>
      <c r="B463" s="332"/>
      <c r="C463" s="306"/>
      <c r="D463" s="301"/>
      <c r="E463" s="301"/>
      <c r="F463" s="333"/>
    </row>
    <row r="464" spans="1:6" x14ac:dyDescent="0.25">
      <c r="A464" s="325"/>
      <c r="B464" s="332"/>
      <c r="C464" s="306"/>
      <c r="D464" s="301"/>
      <c r="E464" s="301"/>
      <c r="F464" s="333"/>
    </row>
    <row r="465" spans="1:6" x14ac:dyDescent="0.25">
      <c r="A465" s="325"/>
      <c r="B465" s="332"/>
      <c r="C465" s="306"/>
      <c r="D465" s="301"/>
      <c r="E465" s="301"/>
      <c r="F465" s="333"/>
    </row>
    <row r="466" spans="1:6" x14ac:dyDescent="0.25">
      <c r="A466" s="325"/>
      <c r="B466" s="332"/>
      <c r="C466" s="306"/>
      <c r="D466" s="301"/>
      <c r="E466" s="301"/>
      <c r="F466" s="333"/>
    </row>
    <row r="467" spans="1:6" x14ac:dyDescent="0.25">
      <c r="A467" s="325"/>
      <c r="B467" s="332"/>
      <c r="C467" s="306"/>
      <c r="D467" s="301"/>
      <c r="E467" s="301"/>
      <c r="F467" s="333"/>
    </row>
    <row r="468" spans="1:6" x14ac:dyDescent="0.25">
      <c r="A468" s="325"/>
      <c r="B468" s="332"/>
      <c r="C468" s="306"/>
      <c r="D468" s="301"/>
      <c r="E468" s="301"/>
      <c r="F468" s="333"/>
    </row>
    <row r="469" spans="1:6" x14ac:dyDescent="0.25">
      <c r="A469" s="325"/>
      <c r="B469" s="332"/>
      <c r="C469" s="306"/>
      <c r="D469" s="301"/>
      <c r="E469" s="301"/>
      <c r="F469" s="333"/>
    </row>
    <row r="470" spans="1:6" x14ac:dyDescent="0.25">
      <c r="A470" s="325"/>
      <c r="B470" s="332"/>
      <c r="C470" s="306"/>
      <c r="D470" s="301"/>
      <c r="E470" s="301"/>
      <c r="F470" s="333"/>
    </row>
    <row r="471" spans="1:6" x14ac:dyDescent="0.25">
      <c r="A471" s="325"/>
      <c r="B471" s="332"/>
      <c r="C471" s="306"/>
      <c r="D471" s="301"/>
      <c r="E471" s="301"/>
      <c r="F471" s="333"/>
    </row>
    <row r="472" spans="1:6" x14ac:dyDescent="0.25">
      <c r="A472" s="325"/>
      <c r="B472" s="332"/>
      <c r="C472" s="306"/>
      <c r="D472" s="301"/>
      <c r="E472" s="301"/>
      <c r="F472" s="333"/>
    </row>
    <row r="473" spans="1:6" x14ac:dyDescent="0.25">
      <c r="A473" s="325"/>
      <c r="B473" s="332"/>
      <c r="C473" s="306"/>
      <c r="D473" s="301"/>
      <c r="E473" s="301"/>
      <c r="F473" s="333"/>
    </row>
    <row r="474" spans="1:6" x14ac:dyDescent="0.25">
      <c r="A474" s="325"/>
      <c r="B474" s="332"/>
      <c r="C474" s="306"/>
      <c r="D474" s="301"/>
      <c r="E474" s="301"/>
      <c r="F474" s="333"/>
    </row>
    <row r="475" spans="1:6" x14ac:dyDescent="0.25">
      <c r="A475" s="325"/>
      <c r="B475" s="332"/>
      <c r="C475" s="306"/>
      <c r="D475" s="301"/>
      <c r="E475" s="301"/>
      <c r="F475" s="333"/>
    </row>
    <row r="476" spans="1:6" x14ac:dyDescent="0.25">
      <c r="A476" s="325"/>
      <c r="B476" s="332"/>
      <c r="C476" s="306"/>
      <c r="D476" s="301"/>
      <c r="E476" s="301"/>
      <c r="F476" s="333"/>
    </row>
    <row r="477" spans="1:6" x14ac:dyDescent="0.25">
      <c r="A477" s="273" t="s">
        <v>321</v>
      </c>
      <c r="B477" s="731" t="s">
        <v>62</v>
      </c>
      <c r="C477" s="731" t="s">
        <v>62</v>
      </c>
      <c r="D477" s="273" t="s">
        <v>62</v>
      </c>
      <c r="E477" s="273" t="s">
        <v>62</v>
      </c>
      <c r="F477" s="286">
        <f>SUM(F458:F476)</f>
        <v>0</v>
      </c>
    </row>
    <row r="478" spans="1:6" x14ac:dyDescent="0.25">
      <c r="A478" s="1086" t="s">
        <v>678</v>
      </c>
      <c r="B478" s="1087"/>
      <c r="C478" s="1087"/>
      <c r="D478" s="1087"/>
      <c r="E478" s="1087"/>
      <c r="F478" s="1088"/>
    </row>
    <row r="479" spans="1:6" x14ac:dyDescent="0.25">
      <c r="A479" s="1089" t="s">
        <v>315</v>
      </c>
      <c r="B479" s="1091" t="s">
        <v>679</v>
      </c>
      <c r="C479" s="1092"/>
      <c r="D479" s="1095" t="s">
        <v>680</v>
      </c>
      <c r="E479" s="1097" t="s">
        <v>681</v>
      </c>
      <c r="F479" s="1098"/>
    </row>
    <row r="480" spans="1:6" x14ac:dyDescent="0.25">
      <c r="A480" s="1090"/>
      <c r="B480" s="1093"/>
      <c r="C480" s="1094"/>
      <c r="D480" s="1096"/>
      <c r="E480" s="287" t="s">
        <v>682</v>
      </c>
      <c r="F480" s="287" t="s">
        <v>321</v>
      </c>
    </row>
    <row r="481" spans="1:6" ht="15.75" x14ac:dyDescent="0.25">
      <c r="A481" s="334" t="s">
        <v>347</v>
      </c>
      <c r="B481" s="1082"/>
      <c r="C481" s="1083"/>
      <c r="D481" s="334"/>
      <c r="E481" s="345"/>
      <c r="F481" s="288">
        <f t="shared" ref="F481:F493" si="10">D481*E481</f>
        <v>0</v>
      </c>
    </row>
    <row r="482" spans="1:6" ht="15.75" x14ac:dyDescent="0.25">
      <c r="A482" s="337" t="s">
        <v>348</v>
      </c>
      <c r="B482" s="1080"/>
      <c r="C482" s="1081"/>
      <c r="D482" s="337"/>
      <c r="E482" s="343"/>
      <c r="F482" s="289">
        <f t="shared" si="10"/>
        <v>0</v>
      </c>
    </row>
    <row r="483" spans="1:6" ht="15.75" x14ac:dyDescent="0.25">
      <c r="A483" s="337" t="s">
        <v>349</v>
      </c>
      <c r="B483" s="1080"/>
      <c r="C483" s="1081"/>
      <c r="D483" s="342"/>
      <c r="E483" s="343"/>
      <c r="F483" s="289">
        <f t="shared" si="10"/>
        <v>0</v>
      </c>
    </row>
    <row r="484" spans="1:6" ht="15.75" x14ac:dyDescent="0.25">
      <c r="A484" s="337" t="s">
        <v>350</v>
      </c>
      <c r="B484" s="1080"/>
      <c r="C484" s="1081"/>
      <c r="D484" s="337"/>
      <c r="E484" s="343"/>
      <c r="F484" s="289">
        <f t="shared" si="10"/>
        <v>0</v>
      </c>
    </row>
    <row r="485" spans="1:6" ht="15.75" x14ac:dyDescent="0.25">
      <c r="A485" s="337" t="s">
        <v>351</v>
      </c>
      <c r="B485" s="1080"/>
      <c r="C485" s="1081"/>
      <c r="D485" s="337"/>
      <c r="E485" s="343"/>
      <c r="F485" s="289">
        <f t="shared" si="10"/>
        <v>0</v>
      </c>
    </row>
    <row r="486" spans="1:6" ht="15.75" x14ac:dyDescent="0.25">
      <c r="A486" s="337" t="s">
        <v>352</v>
      </c>
      <c r="B486" s="1080"/>
      <c r="C486" s="1081"/>
      <c r="D486" s="342"/>
      <c r="E486" s="343"/>
      <c r="F486" s="289">
        <f t="shared" si="10"/>
        <v>0</v>
      </c>
    </row>
    <row r="487" spans="1:6" ht="15.75" x14ac:dyDescent="0.25">
      <c r="A487" s="337" t="s">
        <v>353</v>
      </c>
      <c r="B487" s="1080"/>
      <c r="C487" s="1081"/>
      <c r="D487" s="337"/>
      <c r="E487" s="343"/>
      <c r="F487" s="289">
        <f t="shared" si="10"/>
        <v>0</v>
      </c>
    </row>
    <row r="488" spans="1:6" ht="15.75" x14ac:dyDescent="0.25">
      <c r="A488" s="337" t="s">
        <v>354</v>
      </c>
      <c r="B488" s="1080"/>
      <c r="C488" s="1081"/>
      <c r="D488" s="337"/>
      <c r="E488" s="343"/>
      <c r="F488" s="289">
        <f t="shared" si="10"/>
        <v>0</v>
      </c>
    </row>
    <row r="489" spans="1:6" ht="15.75" x14ac:dyDescent="0.25">
      <c r="A489" s="337" t="s">
        <v>355</v>
      </c>
      <c r="B489" s="1080"/>
      <c r="C489" s="1081"/>
      <c r="D489" s="342"/>
      <c r="E489" s="343"/>
      <c r="F489" s="289">
        <f t="shared" si="10"/>
        <v>0</v>
      </c>
    </row>
    <row r="490" spans="1:6" ht="15.75" x14ac:dyDescent="0.25">
      <c r="A490" s="337"/>
      <c r="B490" s="1080"/>
      <c r="C490" s="1081"/>
      <c r="D490" s="337"/>
      <c r="E490" s="343"/>
      <c r="F490" s="289">
        <f t="shared" si="10"/>
        <v>0</v>
      </c>
    </row>
    <row r="491" spans="1:6" ht="15.75" x14ac:dyDescent="0.25">
      <c r="A491" s="337"/>
      <c r="B491" s="1080"/>
      <c r="C491" s="1081"/>
      <c r="D491" s="337"/>
      <c r="E491" s="343"/>
      <c r="F491" s="289">
        <f t="shared" si="10"/>
        <v>0</v>
      </c>
    </row>
    <row r="492" spans="1:6" ht="15.75" x14ac:dyDescent="0.25">
      <c r="A492" s="337"/>
      <c r="B492" s="1080"/>
      <c r="C492" s="1081"/>
      <c r="D492" s="337"/>
      <c r="E492" s="343"/>
      <c r="F492" s="289">
        <f t="shared" si="10"/>
        <v>0</v>
      </c>
    </row>
    <row r="493" spans="1:6" ht="15.75" x14ac:dyDescent="0.25">
      <c r="A493" s="344"/>
      <c r="B493" s="1084"/>
      <c r="C493" s="1085"/>
      <c r="D493" s="337"/>
      <c r="E493" s="343"/>
      <c r="F493" s="289">
        <f t="shared" si="10"/>
        <v>0</v>
      </c>
    </row>
    <row r="494" spans="1:6" ht="15.75" x14ac:dyDescent="0.25">
      <c r="A494" s="290" t="s">
        <v>321</v>
      </c>
      <c r="B494" s="955" t="s">
        <v>62</v>
      </c>
      <c r="C494" s="956"/>
      <c r="D494" s="290" t="s">
        <v>62</v>
      </c>
      <c r="E494" s="290" t="s">
        <v>62</v>
      </c>
      <c r="F494" s="291">
        <f>SUM(F481:F493)</f>
        <v>0</v>
      </c>
    </row>
    <row r="495" spans="1:6" x14ac:dyDescent="0.25">
      <c r="A495" s="1086" t="s">
        <v>683</v>
      </c>
      <c r="B495" s="1087"/>
      <c r="C495" s="1087"/>
      <c r="D495" s="1087"/>
      <c r="E495" s="1087"/>
      <c r="F495" s="1088"/>
    </row>
    <row r="496" spans="1:6" x14ac:dyDescent="0.25">
      <c r="A496" s="1089" t="s">
        <v>315</v>
      </c>
      <c r="B496" s="1091" t="s">
        <v>679</v>
      </c>
      <c r="C496" s="1092"/>
      <c r="D496" s="1095" t="s">
        <v>680</v>
      </c>
      <c r="E496" s="1097" t="s">
        <v>681</v>
      </c>
      <c r="F496" s="1098"/>
    </row>
    <row r="497" spans="1:6" x14ac:dyDescent="0.25">
      <c r="A497" s="1090"/>
      <c r="B497" s="1093"/>
      <c r="C497" s="1094"/>
      <c r="D497" s="1096"/>
      <c r="E497" s="287" t="s">
        <v>682</v>
      </c>
      <c r="F497" s="287" t="s">
        <v>321</v>
      </c>
    </row>
    <row r="498" spans="1:6" ht="15.75" x14ac:dyDescent="0.25">
      <c r="A498" s="334"/>
      <c r="B498" s="1082"/>
      <c r="C498" s="1083"/>
      <c r="D498" s="334"/>
      <c r="E498" s="345"/>
      <c r="F498" s="288">
        <f t="shared" ref="F498:F509" si="11">D498*E498</f>
        <v>0</v>
      </c>
    </row>
    <row r="499" spans="1:6" ht="15.75" x14ac:dyDescent="0.25">
      <c r="A499" s="337"/>
      <c r="B499" s="1080"/>
      <c r="C499" s="1081"/>
      <c r="D499" s="337"/>
      <c r="E499" s="343"/>
      <c r="F499" s="289">
        <f t="shared" si="11"/>
        <v>0</v>
      </c>
    </row>
    <row r="500" spans="1:6" ht="15.75" x14ac:dyDescent="0.25">
      <c r="A500" s="337"/>
      <c r="B500" s="1080"/>
      <c r="C500" s="1081"/>
      <c r="D500" s="342"/>
      <c r="E500" s="343"/>
      <c r="F500" s="289">
        <f t="shared" si="11"/>
        <v>0</v>
      </c>
    </row>
    <row r="501" spans="1:6" ht="15.75" x14ac:dyDescent="0.25">
      <c r="A501" s="337"/>
      <c r="B501" s="1080"/>
      <c r="C501" s="1081"/>
      <c r="D501" s="337"/>
      <c r="E501" s="343"/>
      <c r="F501" s="289">
        <f t="shared" si="11"/>
        <v>0</v>
      </c>
    </row>
    <row r="502" spans="1:6" ht="15.75" x14ac:dyDescent="0.25">
      <c r="A502" s="337"/>
      <c r="B502" s="1080"/>
      <c r="C502" s="1081"/>
      <c r="D502" s="337"/>
      <c r="E502" s="343"/>
      <c r="F502" s="289">
        <f t="shared" si="11"/>
        <v>0</v>
      </c>
    </row>
    <row r="503" spans="1:6" ht="15.75" x14ac:dyDescent="0.25">
      <c r="A503" s="337"/>
      <c r="B503" s="1080"/>
      <c r="C503" s="1081"/>
      <c r="D503" s="342"/>
      <c r="E503" s="343"/>
      <c r="F503" s="289">
        <f t="shared" si="11"/>
        <v>0</v>
      </c>
    </row>
    <row r="504" spans="1:6" ht="15.75" x14ac:dyDescent="0.25">
      <c r="A504" s="337"/>
      <c r="B504" s="1080"/>
      <c r="C504" s="1081"/>
      <c r="D504" s="337"/>
      <c r="E504" s="343"/>
      <c r="F504" s="289">
        <f t="shared" si="11"/>
        <v>0</v>
      </c>
    </row>
    <row r="505" spans="1:6" ht="15.75" x14ac:dyDescent="0.25">
      <c r="A505" s="337"/>
      <c r="B505" s="1080"/>
      <c r="C505" s="1081"/>
      <c r="D505" s="337"/>
      <c r="E505" s="343"/>
      <c r="F505" s="289">
        <f t="shared" si="11"/>
        <v>0</v>
      </c>
    </row>
    <row r="506" spans="1:6" ht="15.75" x14ac:dyDescent="0.25">
      <c r="A506" s="337"/>
      <c r="B506" s="1080"/>
      <c r="C506" s="1081"/>
      <c r="D506" s="342"/>
      <c r="E506" s="343"/>
      <c r="F506" s="289">
        <f t="shared" si="11"/>
        <v>0</v>
      </c>
    </row>
    <row r="507" spans="1:6" ht="15.75" x14ac:dyDescent="0.25">
      <c r="A507" s="337"/>
      <c r="B507" s="1080"/>
      <c r="C507" s="1081"/>
      <c r="D507" s="337"/>
      <c r="E507" s="343"/>
      <c r="F507" s="289">
        <f t="shared" si="11"/>
        <v>0</v>
      </c>
    </row>
    <row r="508" spans="1:6" ht="15.75" x14ac:dyDescent="0.25">
      <c r="A508" s="337"/>
      <c r="B508" s="1080"/>
      <c r="C508" s="1081"/>
      <c r="D508" s="337"/>
      <c r="E508" s="343"/>
      <c r="F508" s="289">
        <f t="shared" si="11"/>
        <v>0</v>
      </c>
    </row>
    <row r="509" spans="1:6" ht="15.75" x14ac:dyDescent="0.25">
      <c r="A509" s="337"/>
      <c r="B509" s="1080"/>
      <c r="C509" s="1081"/>
      <c r="D509" s="342"/>
      <c r="E509" s="343"/>
      <c r="F509" s="289">
        <f t="shared" si="11"/>
        <v>0</v>
      </c>
    </row>
    <row r="510" spans="1:6" ht="15.75" x14ac:dyDescent="0.25">
      <c r="A510" s="290" t="s">
        <v>321</v>
      </c>
      <c r="B510" s="955" t="s">
        <v>62</v>
      </c>
      <c r="C510" s="956"/>
      <c r="D510" s="290" t="s">
        <v>62</v>
      </c>
      <c r="E510" s="290" t="s">
        <v>62</v>
      </c>
      <c r="F510" s="291">
        <f>SUM(F498:F509)</f>
        <v>0</v>
      </c>
    </row>
    <row r="511" spans="1:6" ht="15.75" x14ac:dyDescent="0.25">
      <c r="A511" s="1107" t="s">
        <v>688</v>
      </c>
      <c r="B511" s="1107"/>
      <c r="C511" s="1107"/>
      <c r="D511" s="1107"/>
      <c r="E511" s="1107"/>
      <c r="F511" s="1107"/>
    </row>
    <row r="512" spans="1:6" x14ac:dyDescent="0.25">
      <c r="A512" s="575" t="s">
        <v>647</v>
      </c>
      <c r="B512" s="576" t="s">
        <v>842</v>
      </c>
      <c r="C512" s="576" t="s">
        <v>841</v>
      </c>
      <c r="D512" s="576"/>
      <c r="E512" s="576"/>
      <c r="F512" s="577"/>
    </row>
    <row r="513" spans="1:6" x14ac:dyDescent="0.25">
      <c r="A513" s="270" t="s">
        <v>648</v>
      </c>
      <c r="B513" s="1106"/>
      <c r="C513" s="1106"/>
      <c r="D513" s="1106"/>
      <c r="E513" s="1106"/>
      <c r="F513" s="1106"/>
    </row>
    <row r="514" spans="1:6" x14ac:dyDescent="0.25">
      <c r="A514" s="58" t="s">
        <v>649</v>
      </c>
      <c r="B514" s="1103"/>
      <c r="C514" s="1103"/>
      <c r="D514" s="1103"/>
      <c r="E514" s="1103"/>
      <c r="F514" s="1103"/>
    </row>
    <row r="515" spans="1:6" x14ac:dyDescent="0.25">
      <c r="A515" s="271" t="s">
        <v>650</v>
      </c>
      <c r="B515" s="1103"/>
      <c r="C515" s="1103"/>
      <c r="D515" s="1103"/>
      <c r="E515" s="1103"/>
      <c r="F515" s="1103"/>
    </row>
    <row r="516" spans="1:6" x14ac:dyDescent="0.25">
      <c r="A516" s="58" t="s">
        <v>651</v>
      </c>
      <c r="B516" s="1103"/>
      <c r="C516" s="1103"/>
      <c r="D516" s="1103"/>
      <c r="E516" s="1103"/>
      <c r="F516" s="1103"/>
    </row>
    <row r="517" spans="1:6" x14ac:dyDescent="0.25">
      <c r="A517" s="271" t="s">
        <v>33</v>
      </c>
      <c r="B517" s="1103"/>
      <c r="C517" s="1103"/>
      <c r="D517" s="1103"/>
      <c r="E517" s="1103"/>
      <c r="F517" s="1103"/>
    </row>
    <row r="518" spans="1:6" x14ac:dyDescent="0.25">
      <c r="A518" s="271" t="s">
        <v>57</v>
      </c>
      <c r="B518" s="1103"/>
      <c r="C518" s="1103"/>
      <c r="D518" s="1103"/>
      <c r="E518" s="1103"/>
      <c r="F518" s="1103"/>
    </row>
    <row r="519" spans="1:6" x14ac:dyDescent="0.25">
      <c r="A519" s="271" t="s">
        <v>36</v>
      </c>
      <c r="B519" s="1103"/>
      <c r="C519" s="1103"/>
      <c r="D519" s="1103"/>
      <c r="E519" s="1103"/>
      <c r="F519" s="1103"/>
    </row>
    <row r="520" spans="1:6" x14ac:dyDescent="0.25">
      <c r="A520" s="58" t="s">
        <v>35</v>
      </c>
      <c r="B520" s="1103"/>
      <c r="C520" s="1103"/>
      <c r="D520" s="1103"/>
      <c r="E520" s="1103"/>
      <c r="F520" s="1103"/>
    </row>
    <row r="521" spans="1:6" x14ac:dyDescent="0.25">
      <c r="A521" s="271" t="s">
        <v>44</v>
      </c>
      <c r="B521" s="1103"/>
      <c r="C521" s="1103"/>
      <c r="D521" s="1103"/>
      <c r="E521" s="1103"/>
      <c r="F521" s="1103"/>
    </row>
    <row r="522" spans="1:6" x14ac:dyDescent="0.25">
      <c r="A522" s="58" t="s">
        <v>38</v>
      </c>
      <c r="B522" s="1103"/>
      <c r="C522" s="1103"/>
      <c r="D522" s="1103"/>
      <c r="E522" s="1103"/>
      <c r="F522" s="1103"/>
    </row>
    <row r="523" spans="1:6" x14ac:dyDescent="0.25">
      <c r="A523" s="271" t="s">
        <v>652</v>
      </c>
      <c r="B523" s="1103"/>
      <c r="C523" s="1103"/>
      <c r="D523" s="1103"/>
      <c r="E523" s="1103"/>
      <c r="F523" s="1103"/>
    </row>
    <row r="524" spans="1:6" x14ac:dyDescent="0.25">
      <c r="A524" s="58" t="s">
        <v>653</v>
      </c>
      <c r="B524" s="1103"/>
      <c r="C524" s="1103"/>
      <c r="D524" s="1103"/>
      <c r="E524" s="1103"/>
      <c r="F524" s="1103"/>
    </row>
    <row r="525" spans="1:6" x14ac:dyDescent="0.25">
      <c r="A525" s="272" t="s">
        <v>654</v>
      </c>
      <c r="B525" s="1104"/>
      <c r="C525" s="1104"/>
      <c r="D525" s="1104"/>
      <c r="E525" s="1104"/>
      <c r="F525" s="1104"/>
    </row>
    <row r="526" spans="1:6" x14ac:dyDescent="0.25">
      <c r="A526" s="1099" t="s">
        <v>655</v>
      </c>
      <c r="B526" s="1100"/>
      <c r="C526" s="1100"/>
      <c r="D526" s="1100"/>
      <c r="E526" s="1100"/>
      <c r="F526" s="1101"/>
    </row>
    <row r="527" spans="1:6" x14ac:dyDescent="0.25">
      <c r="A527" s="273" t="s">
        <v>330</v>
      </c>
      <c r="B527" s="273" t="s">
        <v>656</v>
      </c>
      <c r="C527" s="273" t="s">
        <v>657</v>
      </c>
      <c r="D527" s="273" t="s">
        <v>331</v>
      </c>
      <c r="E527" s="273" t="s">
        <v>658</v>
      </c>
      <c r="F527" s="273" t="s">
        <v>659</v>
      </c>
    </row>
    <row r="528" spans="1:6" x14ac:dyDescent="0.25">
      <c r="A528" s="63">
        <v>1</v>
      </c>
      <c r="B528" s="729"/>
      <c r="C528" s="729"/>
      <c r="D528" s="729"/>
      <c r="E528" s="301"/>
      <c r="F528" s="462"/>
    </row>
    <row r="529" spans="1:6" x14ac:dyDescent="0.25">
      <c r="A529" s="63">
        <v>2</v>
      </c>
      <c r="B529" s="729"/>
      <c r="C529" s="729"/>
      <c r="D529" s="729"/>
      <c r="E529" s="301"/>
      <c r="F529" s="462"/>
    </row>
    <row r="530" spans="1:6" x14ac:dyDescent="0.25">
      <c r="A530" s="63">
        <v>3</v>
      </c>
      <c r="B530" s="729"/>
      <c r="C530" s="729"/>
      <c r="D530" s="729"/>
      <c r="E530" s="301"/>
      <c r="F530" s="462"/>
    </row>
    <row r="531" spans="1:6" x14ac:dyDescent="0.25">
      <c r="A531" s="63">
        <v>4</v>
      </c>
      <c r="B531" s="729"/>
      <c r="C531" s="729"/>
      <c r="D531" s="729"/>
      <c r="E531" s="301"/>
      <c r="F531" s="462"/>
    </row>
    <row r="532" spans="1:6" x14ac:dyDescent="0.25">
      <c r="A532" s="63">
        <v>5</v>
      </c>
      <c r="B532" s="729"/>
      <c r="C532" s="729"/>
      <c r="D532" s="729"/>
      <c r="E532" s="301"/>
      <c r="F532" s="462"/>
    </row>
    <row r="533" spans="1:6" x14ac:dyDescent="0.25">
      <c r="A533" s="63">
        <v>6</v>
      </c>
      <c r="B533" s="729"/>
      <c r="C533" s="729"/>
      <c r="D533" s="729"/>
      <c r="E533" s="301"/>
      <c r="F533" s="462"/>
    </row>
    <row r="534" spans="1:6" x14ac:dyDescent="0.25">
      <c r="A534" s="63">
        <v>7</v>
      </c>
      <c r="B534" s="729"/>
      <c r="C534" s="729"/>
      <c r="D534" s="729"/>
      <c r="E534" s="301"/>
      <c r="F534" s="462"/>
    </row>
    <row r="535" spans="1:6" x14ac:dyDescent="0.25">
      <c r="A535" s="63">
        <v>8</v>
      </c>
      <c r="B535" s="729"/>
      <c r="C535" s="729"/>
      <c r="D535" s="729"/>
      <c r="E535" s="301"/>
      <c r="F535" s="462"/>
    </row>
    <row r="536" spans="1:6" x14ac:dyDescent="0.25">
      <c r="A536" s="63">
        <v>9</v>
      </c>
      <c r="B536" s="729"/>
      <c r="C536" s="729"/>
      <c r="D536" s="729"/>
      <c r="E536" s="301"/>
      <c r="F536" s="462"/>
    </row>
    <row r="537" spans="1:6" x14ac:dyDescent="0.25">
      <c r="A537" s="63">
        <v>10</v>
      </c>
      <c r="B537" s="729"/>
      <c r="C537" s="729"/>
      <c r="D537" s="729"/>
      <c r="E537" s="301"/>
      <c r="F537" s="462"/>
    </row>
    <row r="538" spans="1:6" x14ac:dyDescent="0.25">
      <c r="A538" s="63">
        <v>11</v>
      </c>
      <c r="B538" s="729"/>
      <c r="C538" s="729"/>
      <c r="D538" s="729"/>
      <c r="E538" s="301"/>
      <c r="F538" s="462"/>
    </row>
    <row r="539" spans="1:6" x14ac:dyDescent="0.25">
      <c r="A539" s="269">
        <v>12</v>
      </c>
      <c r="B539" s="730"/>
      <c r="C539" s="730"/>
      <c r="D539" s="730"/>
      <c r="E539" s="302"/>
      <c r="F539" s="738"/>
    </row>
    <row r="540" spans="1:6" x14ac:dyDescent="0.25">
      <c r="A540" s="1099" t="s">
        <v>660</v>
      </c>
      <c r="B540" s="1100"/>
      <c r="C540" s="1100"/>
      <c r="D540" s="1100"/>
      <c r="E540" s="1100"/>
      <c r="F540" s="1101"/>
    </row>
    <row r="541" spans="1:6" x14ac:dyDescent="0.25">
      <c r="A541" s="731" t="s">
        <v>315</v>
      </c>
      <c r="B541" s="731" t="s">
        <v>661</v>
      </c>
      <c r="C541" s="731" t="s">
        <v>662</v>
      </c>
      <c r="D541" s="273" t="s">
        <v>663</v>
      </c>
      <c r="E541" s="273" t="s">
        <v>664</v>
      </c>
      <c r="F541" s="273" t="s">
        <v>665</v>
      </c>
    </row>
    <row r="542" spans="1:6" x14ac:dyDescent="0.25">
      <c r="A542" s="274" t="s">
        <v>666</v>
      </c>
      <c r="B542" s="275">
        <f>B543+B577+B581</f>
        <v>0</v>
      </c>
      <c r="C542" s="275">
        <f>C543+C577+C581</f>
        <v>0</v>
      </c>
      <c r="D542" s="275">
        <f>D543+D577+D581</f>
        <v>0</v>
      </c>
      <c r="E542" s="303"/>
      <c r="F542" s="276">
        <f>B542*E542</f>
        <v>0</v>
      </c>
    </row>
    <row r="543" spans="1:6" x14ac:dyDescent="0.25">
      <c r="A543" s="274" t="s">
        <v>667</v>
      </c>
      <c r="B543" s="275">
        <f>B544+B559+B563+B572</f>
        <v>0</v>
      </c>
      <c r="C543" s="275">
        <f>C544+C559+C563+C572</f>
        <v>0</v>
      </c>
      <c r="D543" s="275">
        <f>D544+D559+D563+D572</f>
        <v>0</v>
      </c>
      <c r="E543" s="277" t="s">
        <v>62</v>
      </c>
      <c r="F543" s="276">
        <f>F544+F559+F563+F572</f>
        <v>0</v>
      </c>
    </row>
    <row r="544" spans="1:6" x14ac:dyDescent="0.25">
      <c r="A544" s="274" t="s">
        <v>333</v>
      </c>
      <c r="B544" s="275">
        <f>B545+B549+B553+B557</f>
        <v>0</v>
      </c>
      <c r="C544" s="275">
        <f>C545+C549+C553+C557</f>
        <v>0</v>
      </c>
      <c r="D544" s="275">
        <f>D545+D549+D553+D557</f>
        <v>0</v>
      </c>
      <c r="E544" s="277" t="s">
        <v>62</v>
      </c>
      <c r="F544" s="276">
        <f>F545+F549+F553+F557</f>
        <v>0</v>
      </c>
    </row>
    <row r="545" spans="1:6" x14ac:dyDescent="0.25">
      <c r="A545" s="274" t="s">
        <v>334</v>
      </c>
      <c r="B545" s="275">
        <f>SUM(B546:B548)</f>
        <v>0</v>
      </c>
      <c r="C545" s="275">
        <f>SUM(C546:C548)</f>
        <v>0</v>
      </c>
      <c r="D545" s="275">
        <f>SUM(D546:D548)</f>
        <v>0</v>
      </c>
      <c r="E545" s="277" t="s">
        <v>62</v>
      </c>
      <c r="F545" s="276">
        <f>SUM(F546:F548)</f>
        <v>0</v>
      </c>
    </row>
    <row r="546" spans="1:6" x14ac:dyDescent="0.25">
      <c r="A546" s="304"/>
      <c r="B546" s="305"/>
      <c r="C546" s="305"/>
      <c r="D546" s="279">
        <f>B546+C546</f>
        <v>0</v>
      </c>
      <c r="E546" s="303"/>
      <c r="F546" s="280">
        <f>E546*B546</f>
        <v>0</v>
      </c>
    </row>
    <row r="547" spans="1:6" x14ac:dyDescent="0.25">
      <c r="A547" s="306"/>
      <c r="B547" s="307"/>
      <c r="C547" s="307"/>
      <c r="D547" s="279">
        <f>B547+C547</f>
        <v>0</v>
      </c>
      <c r="E547" s="303"/>
      <c r="F547" s="280">
        <f>E547*B547</f>
        <v>0</v>
      </c>
    </row>
    <row r="548" spans="1:6" x14ac:dyDescent="0.25">
      <c r="A548" s="308"/>
      <c r="B548" s="309"/>
      <c r="C548" s="309"/>
      <c r="D548" s="279">
        <f>B548+C548</f>
        <v>0</v>
      </c>
      <c r="E548" s="303"/>
      <c r="F548" s="280">
        <f>E548*B548</f>
        <v>0</v>
      </c>
    </row>
    <row r="549" spans="1:6" x14ac:dyDescent="0.25">
      <c r="A549" s="274" t="s">
        <v>335</v>
      </c>
      <c r="B549" s="275">
        <f>SUM(B550:B552)</f>
        <v>0</v>
      </c>
      <c r="C549" s="275">
        <f>SUM(C550:C552)</f>
        <v>0</v>
      </c>
      <c r="D549" s="275">
        <f>SUM(D550:D552)</f>
        <v>0</v>
      </c>
      <c r="E549" s="277" t="s">
        <v>62</v>
      </c>
      <c r="F549" s="276">
        <f>SUM(F550:F552)</f>
        <v>0</v>
      </c>
    </row>
    <row r="550" spans="1:6" x14ac:dyDescent="0.25">
      <c r="A550" s="304"/>
      <c r="B550" s="305"/>
      <c r="C550" s="305"/>
      <c r="D550" s="279">
        <f>B550+C550</f>
        <v>0</v>
      </c>
      <c r="E550" s="303"/>
      <c r="F550" s="280">
        <f>E550*B550</f>
        <v>0</v>
      </c>
    </row>
    <row r="551" spans="1:6" x14ac:dyDescent="0.25">
      <c r="A551" s="306"/>
      <c r="B551" s="307"/>
      <c r="C551" s="307"/>
      <c r="D551" s="279">
        <f>B551+C551</f>
        <v>0</v>
      </c>
      <c r="E551" s="303"/>
      <c r="F551" s="280">
        <f>E551*B551</f>
        <v>0</v>
      </c>
    </row>
    <row r="552" spans="1:6" x14ac:dyDescent="0.25">
      <c r="A552" s="308"/>
      <c r="B552" s="309"/>
      <c r="C552" s="309"/>
      <c r="D552" s="279">
        <f>B552+C552</f>
        <v>0</v>
      </c>
      <c r="E552" s="303"/>
      <c r="F552" s="280">
        <f>E552*B552</f>
        <v>0</v>
      </c>
    </row>
    <row r="553" spans="1:6" x14ac:dyDescent="0.25">
      <c r="A553" s="274" t="s">
        <v>336</v>
      </c>
      <c r="B553" s="275">
        <f>SUM(B554:B556)</f>
        <v>0</v>
      </c>
      <c r="C553" s="275">
        <f>SUM(C554:C556)</f>
        <v>0</v>
      </c>
      <c r="D553" s="275">
        <f>SUM(D554:D556)</f>
        <v>0</v>
      </c>
      <c r="E553" s="277" t="s">
        <v>62</v>
      </c>
      <c r="F553" s="276">
        <f>SUM(F554:F556)</f>
        <v>0</v>
      </c>
    </row>
    <row r="554" spans="1:6" x14ac:dyDescent="0.25">
      <c r="A554" s="304"/>
      <c r="B554" s="352"/>
      <c r="C554" s="352"/>
      <c r="D554" s="279">
        <f>B554+C554</f>
        <v>0</v>
      </c>
      <c r="E554" s="303"/>
      <c r="F554" s="280">
        <f>E554*B554</f>
        <v>0</v>
      </c>
    </row>
    <row r="555" spans="1:6" x14ac:dyDescent="0.25">
      <c r="A555" s="306"/>
      <c r="B555" s="354"/>
      <c r="C555" s="354"/>
      <c r="D555" s="279">
        <f>B555+C555</f>
        <v>0</v>
      </c>
      <c r="E555" s="303"/>
      <c r="F555" s="280">
        <f>E555*B555</f>
        <v>0</v>
      </c>
    </row>
    <row r="556" spans="1:6" x14ac:dyDescent="0.25">
      <c r="A556" s="308"/>
      <c r="B556" s="356"/>
      <c r="C556" s="356"/>
      <c r="D556" s="279">
        <f>B556+C556</f>
        <v>0</v>
      </c>
      <c r="E556" s="303"/>
      <c r="F556" s="280">
        <f>E556*B556</f>
        <v>0</v>
      </c>
    </row>
    <row r="557" spans="1:6" x14ac:dyDescent="0.25">
      <c r="A557" s="274" t="s">
        <v>337</v>
      </c>
      <c r="B557" s="275">
        <f>SUM(B558:B558)</f>
        <v>0</v>
      </c>
      <c r="C557" s="275">
        <f>SUM(C558:C558)</f>
        <v>0</v>
      </c>
      <c r="D557" s="275">
        <f>SUM(D558:D558)</f>
        <v>0</v>
      </c>
      <c r="E557" s="277" t="s">
        <v>62</v>
      </c>
      <c r="F557" s="276">
        <f>SUM(F558:F558)</f>
        <v>0</v>
      </c>
    </row>
    <row r="558" spans="1:6" x14ac:dyDescent="0.25">
      <c r="A558" s="310"/>
      <c r="B558" s="311"/>
      <c r="C558" s="311"/>
      <c r="D558" s="279">
        <f>B558+C558</f>
        <v>0</v>
      </c>
      <c r="E558" s="303"/>
      <c r="F558" s="280">
        <f>E558*B558</f>
        <v>0</v>
      </c>
    </row>
    <row r="559" spans="1:6" x14ac:dyDescent="0.25">
      <c r="A559" s="274" t="s">
        <v>668</v>
      </c>
      <c r="B559" s="275">
        <f>SUM(B560:B562)</f>
        <v>0</v>
      </c>
      <c r="C559" s="275">
        <f>SUM(C560:C562)</f>
        <v>0</v>
      </c>
      <c r="D559" s="275">
        <f>SUM(D560:D562)</f>
        <v>0</v>
      </c>
      <c r="E559" s="277" t="s">
        <v>62</v>
      </c>
      <c r="F559" s="276">
        <f>SUM(F560:F562)</f>
        <v>0</v>
      </c>
    </row>
    <row r="560" spans="1:6" x14ac:dyDescent="0.25">
      <c r="A560" s="304"/>
      <c r="B560" s="305"/>
      <c r="C560" s="305"/>
      <c r="D560" s="279">
        <f>B560+C560</f>
        <v>0</v>
      </c>
      <c r="E560" s="303"/>
      <c r="F560" s="280">
        <f>E560*B560</f>
        <v>0</v>
      </c>
    </row>
    <row r="561" spans="1:6" x14ac:dyDescent="0.25">
      <c r="A561" s="306"/>
      <c r="B561" s="307"/>
      <c r="C561" s="307"/>
      <c r="D561" s="279">
        <f>B561+C561</f>
        <v>0</v>
      </c>
      <c r="E561" s="303"/>
      <c r="F561" s="280">
        <f>E561*B561</f>
        <v>0</v>
      </c>
    </row>
    <row r="562" spans="1:6" x14ac:dyDescent="0.25">
      <c r="A562" s="308"/>
      <c r="B562" s="309"/>
      <c r="C562" s="309"/>
      <c r="D562" s="279">
        <f>B562+C562</f>
        <v>0</v>
      </c>
      <c r="E562" s="303"/>
      <c r="F562" s="280">
        <f>E562*B562</f>
        <v>0</v>
      </c>
    </row>
    <row r="563" spans="1:6" x14ac:dyDescent="0.25">
      <c r="A563" s="274" t="s">
        <v>669</v>
      </c>
      <c r="B563" s="275">
        <f>SUM(B564:B571)</f>
        <v>0</v>
      </c>
      <c r="C563" s="275">
        <f>SUM(C564:C571)</f>
        <v>0</v>
      </c>
      <c r="D563" s="275">
        <f>SUM(D564:D571)</f>
        <v>0</v>
      </c>
      <c r="E563" s="277" t="s">
        <v>62</v>
      </c>
      <c r="F563" s="276">
        <f>SUM(F564:F571)</f>
        <v>0</v>
      </c>
    </row>
    <row r="564" spans="1:6" x14ac:dyDescent="0.25">
      <c r="A564" s="304"/>
      <c r="B564" s="305"/>
      <c r="C564" s="305"/>
      <c r="D564" s="279">
        <f t="shared" ref="D564:D571" si="12">B564+C564</f>
        <v>0</v>
      </c>
      <c r="E564" s="303"/>
      <c r="F564" s="280">
        <f t="shared" ref="F564:F571" si="13">E564*B564</f>
        <v>0</v>
      </c>
    </row>
    <row r="565" spans="1:6" x14ac:dyDescent="0.25">
      <c r="A565" s="306"/>
      <c r="B565" s="307"/>
      <c r="C565" s="307"/>
      <c r="D565" s="279">
        <f t="shared" si="12"/>
        <v>0</v>
      </c>
      <c r="E565" s="303"/>
      <c r="F565" s="280">
        <f t="shared" si="13"/>
        <v>0</v>
      </c>
    </row>
    <row r="566" spans="1:6" x14ac:dyDescent="0.25">
      <c r="A566" s="306"/>
      <c r="B566" s="307"/>
      <c r="C566" s="307"/>
      <c r="D566" s="279">
        <f t="shared" si="12"/>
        <v>0</v>
      </c>
      <c r="E566" s="303"/>
      <c r="F566" s="280">
        <f t="shared" si="13"/>
        <v>0</v>
      </c>
    </row>
    <row r="567" spans="1:6" x14ac:dyDescent="0.25">
      <c r="A567" s="306"/>
      <c r="B567" s="307"/>
      <c r="C567" s="307"/>
      <c r="D567" s="279">
        <f t="shared" si="12"/>
        <v>0</v>
      </c>
      <c r="E567" s="303"/>
      <c r="F567" s="280">
        <f t="shared" si="13"/>
        <v>0</v>
      </c>
    </row>
    <row r="568" spans="1:6" x14ac:dyDescent="0.25">
      <c r="A568" s="306"/>
      <c r="B568" s="307"/>
      <c r="C568" s="307"/>
      <c r="D568" s="279">
        <f t="shared" si="12"/>
        <v>0</v>
      </c>
      <c r="E568" s="303"/>
      <c r="F568" s="280">
        <f t="shared" si="13"/>
        <v>0</v>
      </c>
    </row>
    <row r="569" spans="1:6" x14ac:dyDescent="0.25">
      <c r="A569" s="306"/>
      <c r="B569" s="307"/>
      <c r="C569" s="307"/>
      <c r="D569" s="279">
        <f t="shared" si="12"/>
        <v>0</v>
      </c>
      <c r="E569" s="303"/>
      <c r="F569" s="280">
        <f t="shared" si="13"/>
        <v>0</v>
      </c>
    </row>
    <row r="570" spans="1:6" x14ac:dyDescent="0.25">
      <c r="A570" s="306"/>
      <c r="B570" s="307"/>
      <c r="C570" s="307"/>
      <c r="D570" s="279">
        <f t="shared" si="12"/>
        <v>0</v>
      </c>
      <c r="E570" s="303"/>
      <c r="F570" s="280">
        <f t="shared" si="13"/>
        <v>0</v>
      </c>
    </row>
    <row r="571" spans="1:6" x14ac:dyDescent="0.25">
      <c r="A571" s="308"/>
      <c r="B571" s="309"/>
      <c r="C571" s="309"/>
      <c r="D571" s="279">
        <f t="shared" si="12"/>
        <v>0</v>
      </c>
      <c r="E571" s="303"/>
      <c r="F571" s="280">
        <f t="shared" si="13"/>
        <v>0</v>
      </c>
    </row>
    <row r="572" spans="1:6" x14ac:dyDescent="0.25">
      <c r="A572" s="274" t="s">
        <v>670</v>
      </c>
      <c r="B572" s="275">
        <f>SUM(B573:B576)</f>
        <v>0</v>
      </c>
      <c r="C572" s="275">
        <f>SUM(C573:C576)</f>
        <v>0</v>
      </c>
      <c r="D572" s="275">
        <f>SUM(D573:D576)</f>
        <v>0</v>
      </c>
      <c r="E572" s="277" t="s">
        <v>62</v>
      </c>
      <c r="F572" s="276">
        <f>SUM(F573:F576)</f>
        <v>0</v>
      </c>
    </row>
    <row r="573" spans="1:6" x14ac:dyDescent="0.25">
      <c r="A573" s="304"/>
      <c r="B573" s="312"/>
      <c r="C573" s="305"/>
      <c r="D573" s="279">
        <f>B573+C573</f>
        <v>0</v>
      </c>
      <c r="E573" s="303"/>
      <c r="F573" s="280">
        <f>E573*B573</f>
        <v>0</v>
      </c>
    </row>
    <row r="574" spans="1:6" x14ac:dyDescent="0.25">
      <c r="A574" s="306"/>
      <c r="B574" s="313"/>
      <c r="C574" s="307"/>
      <c r="D574" s="279">
        <f>B574+C574</f>
        <v>0</v>
      </c>
      <c r="E574" s="303"/>
      <c r="F574" s="280">
        <f>E574*B574</f>
        <v>0</v>
      </c>
    </row>
    <row r="575" spans="1:6" x14ac:dyDescent="0.25">
      <c r="A575" s="306"/>
      <c r="B575" s="313"/>
      <c r="C575" s="307"/>
      <c r="D575" s="279">
        <f>B575+C575</f>
        <v>0</v>
      </c>
      <c r="E575" s="303"/>
      <c r="F575" s="280">
        <f>E575*B575</f>
        <v>0</v>
      </c>
    </row>
    <row r="576" spans="1:6" x14ac:dyDescent="0.25">
      <c r="A576" s="308"/>
      <c r="B576" s="309"/>
      <c r="C576" s="309"/>
      <c r="D576" s="279">
        <f>B576+C576</f>
        <v>0</v>
      </c>
      <c r="E576" s="303"/>
      <c r="F576" s="280">
        <f>E576*B576</f>
        <v>0</v>
      </c>
    </row>
    <row r="577" spans="1:6" x14ac:dyDescent="0.25">
      <c r="A577" s="274" t="s">
        <v>671</v>
      </c>
      <c r="B577" s="275">
        <f>SUM(B578:B580)</f>
        <v>0</v>
      </c>
      <c r="C577" s="275">
        <f>SUM(C578:C580)</f>
        <v>0</v>
      </c>
      <c r="D577" s="275">
        <f>SUM(D578:D580)</f>
        <v>0</v>
      </c>
      <c r="E577" s="277" t="s">
        <v>62</v>
      </c>
      <c r="F577" s="276">
        <f>SUM(F578:F580)</f>
        <v>0</v>
      </c>
    </row>
    <row r="578" spans="1:6" x14ac:dyDescent="0.25">
      <c r="A578" s="304"/>
      <c r="B578" s="312"/>
      <c r="C578" s="305"/>
      <c r="D578" s="279">
        <f>B578+C578</f>
        <v>0</v>
      </c>
      <c r="E578" s="281"/>
      <c r="F578" s="280">
        <v>0</v>
      </c>
    </row>
    <row r="579" spans="1:6" x14ac:dyDescent="0.25">
      <c r="A579" s="306"/>
      <c r="B579" s="313"/>
      <c r="C579" s="307"/>
      <c r="D579" s="279">
        <f>B579+C579</f>
        <v>0</v>
      </c>
      <c r="E579" s="281"/>
      <c r="F579" s="280">
        <v>0</v>
      </c>
    </row>
    <row r="580" spans="1:6" x14ac:dyDescent="0.25">
      <c r="A580" s="308"/>
      <c r="B580" s="309"/>
      <c r="C580" s="309"/>
      <c r="D580" s="279">
        <f>B580+C580</f>
        <v>0</v>
      </c>
      <c r="E580" s="281"/>
      <c r="F580" s="280">
        <v>0</v>
      </c>
    </row>
    <row r="581" spans="1:6" x14ac:dyDescent="0.25">
      <c r="A581" s="274" t="s">
        <v>672</v>
      </c>
      <c r="B581" s="275">
        <f>SUM(B582:B584)</f>
        <v>0</v>
      </c>
      <c r="C581" s="275">
        <f>SUM(C582:C584)</f>
        <v>0</v>
      </c>
      <c r="D581" s="275">
        <f>SUM(D582:D584)</f>
        <v>0</v>
      </c>
      <c r="E581" s="277" t="s">
        <v>62</v>
      </c>
      <c r="F581" s="276">
        <f>SUM(F582:F584)</f>
        <v>0</v>
      </c>
    </row>
    <row r="582" spans="1:6" x14ac:dyDescent="0.25">
      <c r="A582" s="304"/>
      <c r="B582" s="305"/>
      <c r="C582" s="305"/>
      <c r="D582" s="279">
        <f>B582+C582</f>
        <v>0</v>
      </c>
      <c r="E582" s="303"/>
      <c r="F582" s="280">
        <f>E582*B582</f>
        <v>0</v>
      </c>
    </row>
    <row r="583" spans="1:6" x14ac:dyDescent="0.25">
      <c r="A583" s="306"/>
      <c r="B583" s="307"/>
      <c r="C583" s="307"/>
      <c r="D583" s="279">
        <f>B583+C583</f>
        <v>0</v>
      </c>
      <c r="E583" s="303"/>
      <c r="F583" s="280">
        <f>E583*B583</f>
        <v>0</v>
      </c>
    </row>
    <row r="584" spans="1:6" x14ac:dyDescent="0.25">
      <c r="A584" s="308"/>
      <c r="B584" s="309"/>
      <c r="C584" s="309"/>
      <c r="D584" s="279">
        <f>B584+C584</f>
        <v>0</v>
      </c>
      <c r="E584" s="303"/>
      <c r="F584" s="280">
        <f>E584*B584</f>
        <v>0</v>
      </c>
    </row>
    <row r="585" spans="1:6" ht="15.75" x14ac:dyDescent="0.25">
      <c r="A585" s="267" t="s">
        <v>321</v>
      </c>
      <c r="B585" s="282">
        <f>B543+B577+B581</f>
        <v>0</v>
      </c>
      <c r="C585" s="282">
        <f>C543+C577+C581</f>
        <v>0</v>
      </c>
      <c r="D585" s="282">
        <f>D543+D577+D581</f>
        <v>0</v>
      </c>
      <c r="E585" s="283" t="s">
        <v>62</v>
      </c>
      <c r="F585" s="284">
        <f>F543+F577+F581+F542</f>
        <v>0</v>
      </c>
    </row>
    <row r="586" spans="1:6" x14ac:dyDescent="0.25">
      <c r="A586" s="1099" t="s">
        <v>338</v>
      </c>
      <c r="B586" s="1100"/>
      <c r="C586" s="1100"/>
      <c r="D586" s="1100"/>
      <c r="E586" s="1100"/>
      <c r="F586" s="1101"/>
    </row>
    <row r="587" spans="1:6" x14ac:dyDescent="0.25">
      <c r="A587" s="273" t="s">
        <v>339</v>
      </c>
      <c r="B587" s="731" t="s">
        <v>634</v>
      </c>
      <c r="C587" s="273" t="s">
        <v>340</v>
      </c>
      <c r="D587" s="273" t="s">
        <v>341</v>
      </c>
      <c r="E587" s="285" t="s">
        <v>665</v>
      </c>
      <c r="F587" s="273" t="s">
        <v>673</v>
      </c>
    </row>
    <row r="588" spans="1:6" x14ac:dyDescent="0.25">
      <c r="A588" s="329"/>
      <c r="B588" s="304"/>
      <c r="C588" s="317"/>
      <c r="D588" s="317"/>
      <c r="E588" s="318"/>
      <c r="F588" s="319"/>
    </row>
    <row r="589" spans="1:6" x14ac:dyDescent="0.25">
      <c r="A589" s="325"/>
      <c r="B589" s="306"/>
      <c r="C589" s="301"/>
      <c r="D589" s="301"/>
      <c r="E589" s="323"/>
      <c r="F589" s="324"/>
    </row>
    <row r="590" spans="1:6" x14ac:dyDescent="0.25">
      <c r="A590" s="325"/>
      <c r="B590" s="306"/>
      <c r="C590" s="301"/>
      <c r="D590" s="301"/>
      <c r="E590" s="323"/>
      <c r="F590" s="324"/>
    </row>
    <row r="591" spans="1:6" x14ac:dyDescent="0.25">
      <c r="A591" s="325"/>
      <c r="B591" s="306"/>
      <c r="C591" s="301"/>
      <c r="D591" s="301"/>
      <c r="E591" s="323"/>
      <c r="F591" s="324"/>
    </row>
    <row r="592" spans="1:6" x14ac:dyDescent="0.25">
      <c r="A592" s="325"/>
      <c r="B592" s="306"/>
      <c r="C592" s="301"/>
      <c r="D592" s="301"/>
      <c r="E592" s="323"/>
      <c r="F592" s="324"/>
    </row>
    <row r="593" spans="1:6" x14ac:dyDescent="0.25">
      <c r="A593" s="325"/>
      <c r="B593" s="306"/>
      <c r="C593" s="301"/>
      <c r="D593" s="301"/>
      <c r="E593" s="323"/>
      <c r="F593" s="324"/>
    </row>
    <row r="594" spans="1:6" x14ac:dyDescent="0.25">
      <c r="A594" s="325"/>
      <c r="B594" s="306"/>
      <c r="C594" s="301"/>
      <c r="D594" s="301"/>
      <c r="E594" s="323"/>
      <c r="F594" s="324"/>
    </row>
    <row r="595" spans="1:6" x14ac:dyDescent="0.25">
      <c r="A595" s="325"/>
      <c r="B595" s="306"/>
      <c r="C595" s="301"/>
      <c r="D595" s="301"/>
      <c r="E595" s="323"/>
      <c r="F595" s="324"/>
    </row>
    <row r="596" spans="1:6" x14ac:dyDescent="0.25">
      <c r="A596" s="325"/>
      <c r="B596" s="306"/>
      <c r="C596" s="301"/>
      <c r="D596" s="301"/>
      <c r="E596" s="323"/>
      <c r="F596" s="324"/>
    </row>
    <row r="597" spans="1:6" x14ac:dyDescent="0.25">
      <c r="A597" s="325"/>
      <c r="B597" s="306"/>
      <c r="C597" s="301"/>
      <c r="D597" s="301"/>
      <c r="E597" s="323"/>
      <c r="F597" s="324"/>
    </row>
    <row r="598" spans="1:6" x14ac:dyDescent="0.25">
      <c r="A598" s="325"/>
      <c r="B598" s="306"/>
      <c r="C598" s="301"/>
      <c r="D598" s="301"/>
      <c r="E598" s="323"/>
      <c r="F598" s="324"/>
    </row>
    <row r="599" spans="1:6" x14ac:dyDescent="0.25">
      <c r="A599" s="325"/>
      <c r="B599" s="306"/>
      <c r="C599" s="301"/>
      <c r="D599" s="301"/>
      <c r="E599" s="323"/>
      <c r="F599" s="324"/>
    </row>
    <row r="600" spans="1:6" x14ac:dyDescent="0.25">
      <c r="A600" s="325"/>
      <c r="B600" s="306"/>
      <c r="C600" s="301"/>
      <c r="D600" s="301"/>
      <c r="E600" s="323"/>
      <c r="F600" s="324"/>
    </row>
    <row r="601" spans="1:6" x14ac:dyDescent="0.25">
      <c r="A601" s="325"/>
      <c r="B601" s="306"/>
      <c r="C601" s="301"/>
      <c r="D601" s="301"/>
      <c r="E601" s="323"/>
      <c r="F601" s="324"/>
    </row>
    <row r="602" spans="1:6" x14ac:dyDescent="0.25">
      <c r="A602" s="326"/>
      <c r="B602" s="308"/>
      <c r="C602" s="302"/>
      <c r="D602" s="302"/>
      <c r="E602" s="327"/>
      <c r="F602" s="328"/>
    </row>
    <row r="603" spans="1:6" ht="15.75" x14ac:dyDescent="0.25">
      <c r="A603" s="267" t="s">
        <v>321</v>
      </c>
      <c r="B603" s="282" t="s">
        <v>62</v>
      </c>
      <c r="C603" s="282" t="s">
        <v>62</v>
      </c>
      <c r="D603" s="282" t="s">
        <v>62</v>
      </c>
      <c r="E603" s="283">
        <f>SUM(E588:E602)</f>
        <v>0</v>
      </c>
      <c r="F603" s="284" t="s">
        <v>62</v>
      </c>
    </row>
    <row r="604" spans="1:6" x14ac:dyDescent="0.25">
      <c r="A604" s="1102" t="s">
        <v>342</v>
      </c>
      <c r="B604" s="1102"/>
      <c r="C604" s="1102"/>
      <c r="D604" s="1102"/>
      <c r="E604" s="1102"/>
      <c r="F604" s="1102"/>
    </row>
    <row r="605" spans="1:6" x14ac:dyDescent="0.25">
      <c r="A605" s="268" t="s">
        <v>315</v>
      </c>
      <c r="B605" s="268" t="s">
        <v>340</v>
      </c>
      <c r="C605" s="267" t="s">
        <v>674</v>
      </c>
      <c r="D605" s="268" t="s">
        <v>343</v>
      </c>
      <c r="E605" s="268" t="s">
        <v>675</v>
      </c>
      <c r="F605" s="268" t="s">
        <v>665</v>
      </c>
    </row>
    <row r="606" spans="1:6" x14ac:dyDescent="0.25">
      <c r="A606" s="329"/>
      <c r="B606" s="317"/>
      <c r="C606" s="330"/>
      <c r="D606" s="317"/>
      <c r="E606" s="317"/>
      <c r="F606" s="331"/>
    </row>
    <row r="607" spans="1:6" x14ac:dyDescent="0.25">
      <c r="A607" s="325"/>
      <c r="B607" s="332"/>
      <c r="C607" s="306"/>
      <c r="D607" s="301"/>
      <c r="E607" s="301"/>
      <c r="F607" s="333"/>
    </row>
    <row r="608" spans="1:6" x14ac:dyDescent="0.25">
      <c r="A608" s="325"/>
      <c r="B608" s="332"/>
      <c r="C608" s="306"/>
      <c r="D608" s="301"/>
      <c r="E608" s="301"/>
      <c r="F608" s="333"/>
    </row>
    <row r="609" spans="1:6" x14ac:dyDescent="0.25">
      <c r="A609" s="325"/>
      <c r="B609" s="332"/>
      <c r="C609" s="306"/>
      <c r="D609" s="301"/>
      <c r="E609" s="301"/>
      <c r="F609" s="333"/>
    </row>
    <row r="610" spans="1:6" x14ac:dyDescent="0.25">
      <c r="A610" s="325"/>
      <c r="B610" s="332"/>
      <c r="C610" s="306"/>
      <c r="D610" s="301"/>
      <c r="E610" s="301"/>
      <c r="F610" s="333"/>
    </row>
    <row r="611" spans="1:6" x14ac:dyDescent="0.25">
      <c r="A611" s="325"/>
      <c r="B611" s="332"/>
      <c r="C611" s="306"/>
      <c r="D611" s="301"/>
      <c r="E611" s="301"/>
      <c r="F611" s="333"/>
    </row>
    <row r="612" spans="1:6" x14ac:dyDescent="0.25">
      <c r="A612" s="325"/>
      <c r="B612" s="332"/>
      <c r="C612" s="306"/>
      <c r="D612" s="301"/>
      <c r="E612" s="301"/>
      <c r="F612" s="333"/>
    </row>
    <row r="613" spans="1:6" x14ac:dyDescent="0.25">
      <c r="A613" s="325"/>
      <c r="B613" s="332"/>
      <c r="C613" s="306"/>
      <c r="D613" s="301"/>
      <c r="E613" s="301"/>
      <c r="F613" s="333"/>
    </row>
    <row r="614" spans="1:6" x14ac:dyDescent="0.25">
      <c r="A614" s="325"/>
      <c r="B614" s="332"/>
      <c r="C614" s="306"/>
      <c r="D614" s="301"/>
      <c r="E614" s="301"/>
      <c r="F614" s="333"/>
    </row>
    <row r="615" spans="1:6" x14ac:dyDescent="0.25">
      <c r="A615" s="325"/>
      <c r="B615" s="332"/>
      <c r="C615" s="306"/>
      <c r="D615" s="301"/>
      <c r="E615" s="301"/>
      <c r="F615" s="333"/>
    </row>
    <row r="616" spans="1:6" x14ac:dyDescent="0.25">
      <c r="A616" s="325"/>
      <c r="B616" s="332"/>
      <c r="C616" s="306"/>
      <c r="D616" s="301"/>
      <c r="E616" s="301"/>
      <c r="F616" s="333"/>
    </row>
    <row r="617" spans="1:6" x14ac:dyDescent="0.25">
      <c r="A617" s="325"/>
      <c r="B617" s="332"/>
      <c r="C617" s="306"/>
      <c r="D617" s="301"/>
      <c r="E617" s="301"/>
      <c r="F617" s="333"/>
    </row>
    <row r="618" spans="1:6" x14ac:dyDescent="0.25">
      <c r="A618" s="325"/>
      <c r="B618" s="332"/>
      <c r="C618" s="306"/>
      <c r="D618" s="301"/>
      <c r="E618" s="301"/>
      <c r="F618" s="333"/>
    </row>
    <row r="619" spans="1:6" x14ac:dyDescent="0.25">
      <c r="A619" s="325"/>
      <c r="B619" s="332"/>
      <c r="C619" s="306"/>
      <c r="D619" s="301"/>
      <c r="E619" s="301"/>
      <c r="F619" s="333"/>
    </row>
    <row r="620" spans="1:6" x14ac:dyDescent="0.25">
      <c r="A620" s="325"/>
      <c r="B620" s="332"/>
      <c r="C620" s="306"/>
      <c r="D620" s="301"/>
      <c r="E620" s="301"/>
      <c r="F620" s="333"/>
    </row>
    <row r="621" spans="1:6" x14ac:dyDescent="0.25">
      <c r="A621" s="325"/>
      <c r="B621" s="332"/>
      <c r="C621" s="306"/>
      <c r="D621" s="301"/>
      <c r="E621" s="301"/>
      <c r="F621" s="333"/>
    </row>
    <row r="622" spans="1:6" x14ac:dyDescent="0.25">
      <c r="A622" s="325"/>
      <c r="B622" s="332"/>
      <c r="C622" s="306"/>
      <c r="D622" s="301"/>
      <c r="E622" s="301"/>
      <c r="F622" s="333"/>
    </row>
    <row r="623" spans="1:6" x14ac:dyDescent="0.25">
      <c r="A623" s="325"/>
      <c r="B623" s="332"/>
      <c r="C623" s="306"/>
      <c r="D623" s="301"/>
      <c r="E623" s="301"/>
      <c r="F623" s="333"/>
    </row>
    <row r="624" spans="1:6" x14ac:dyDescent="0.25">
      <c r="A624" s="325"/>
      <c r="B624" s="332"/>
      <c r="C624" s="306"/>
      <c r="D624" s="301"/>
      <c r="E624" s="301"/>
      <c r="F624" s="333"/>
    </row>
    <row r="625" spans="1:6" x14ac:dyDescent="0.25">
      <c r="A625" s="273" t="s">
        <v>321</v>
      </c>
      <c r="B625" s="731" t="s">
        <v>62</v>
      </c>
      <c r="C625" s="274" t="s">
        <v>62</v>
      </c>
      <c r="D625" s="273" t="s">
        <v>62</v>
      </c>
      <c r="E625" s="273" t="s">
        <v>62</v>
      </c>
      <c r="F625" s="286">
        <f>SUM(F606:F624)</f>
        <v>0</v>
      </c>
    </row>
    <row r="626" spans="1:6" x14ac:dyDescent="0.25">
      <c r="A626" s="1102" t="s">
        <v>344</v>
      </c>
      <c r="B626" s="1102"/>
      <c r="C626" s="1102"/>
      <c r="D626" s="1102"/>
      <c r="E626" s="1102"/>
      <c r="F626" s="1102"/>
    </row>
    <row r="627" spans="1:6" x14ac:dyDescent="0.25">
      <c r="A627" s="268" t="s">
        <v>315</v>
      </c>
      <c r="B627" s="268" t="s">
        <v>340</v>
      </c>
      <c r="C627" s="267" t="s">
        <v>676</v>
      </c>
      <c r="D627" s="268" t="s">
        <v>677</v>
      </c>
      <c r="E627" s="268" t="s">
        <v>675</v>
      </c>
      <c r="F627" s="268" t="s">
        <v>665</v>
      </c>
    </row>
    <row r="628" spans="1:6" x14ac:dyDescent="0.25">
      <c r="A628" s="329"/>
      <c r="B628" s="317"/>
      <c r="C628" s="304"/>
      <c r="D628" s="317"/>
      <c r="E628" s="317"/>
      <c r="F628" s="331"/>
    </row>
    <row r="629" spans="1:6" x14ac:dyDescent="0.25">
      <c r="A629" s="325"/>
      <c r="B629" s="332"/>
      <c r="C629" s="306"/>
      <c r="D629" s="301"/>
      <c r="E629" s="301"/>
      <c r="F629" s="333"/>
    </row>
    <row r="630" spans="1:6" x14ac:dyDescent="0.25">
      <c r="A630" s="325"/>
      <c r="B630" s="332"/>
      <c r="C630" s="306"/>
      <c r="D630" s="301"/>
      <c r="E630" s="301"/>
      <c r="F630" s="333"/>
    </row>
    <row r="631" spans="1:6" x14ac:dyDescent="0.25">
      <c r="A631" s="325"/>
      <c r="B631" s="332"/>
      <c r="C631" s="306"/>
      <c r="D631" s="301"/>
      <c r="E631" s="301"/>
      <c r="F631" s="333"/>
    </row>
    <row r="632" spans="1:6" x14ac:dyDescent="0.25">
      <c r="A632" s="325"/>
      <c r="B632" s="332"/>
      <c r="C632" s="306"/>
      <c r="D632" s="301"/>
      <c r="E632" s="301"/>
      <c r="F632" s="333"/>
    </row>
    <row r="633" spans="1:6" x14ac:dyDescent="0.25">
      <c r="A633" s="325"/>
      <c r="B633" s="332"/>
      <c r="C633" s="306"/>
      <c r="D633" s="301"/>
      <c r="E633" s="301"/>
      <c r="F633" s="333"/>
    </row>
    <row r="634" spans="1:6" x14ac:dyDescent="0.25">
      <c r="A634" s="325"/>
      <c r="B634" s="332"/>
      <c r="C634" s="306"/>
      <c r="D634" s="301"/>
      <c r="E634" s="301"/>
      <c r="F634" s="333"/>
    </row>
    <row r="635" spans="1:6" x14ac:dyDescent="0.25">
      <c r="A635" s="325"/>
      <c r="B635" s="332"/>
      <c r="C635" s="306"/>
      <c r="D635" s="301"/>
      <c r="E635" s="301"/>
      <c r="F635" s="333"/>
    </row>
    <row r="636" spans="1:6" x14ac:dyDescent="0.25">
      <c r="A636" s="325"/>
      <c r="B636" s="332"/>
      <c r="C636" s="306"/>
      <c r="D636" s="301"/>
      <c r="E636" s="301"/>
      <c r="F636" s="333"/>
    </row>
    <row r="637" spans="1:6" x14ac:dyDescent="0.25">
      <c r="A637" s="325"/>
      <c r="B637" s="332"/>
      <c r="C637" s="306"/>
      <c r="D637" s="301"/>
      <c r="E637" s="301"/>
      <c r="F637" s="333"/>
    </row>
    <row r="638" spans="1:6" x14ac:dyDescent="0.25">
      <c r="A638" s="325"/>
      <c r="B638" s="332"/>
      <c r="C638" s="306"/>
      <c r="D638" s="301"/>
      <c r="E638" s="301"/>
      <c r="F638" s="333"/>
    </row>
    <row r="639" spans="1:6" x14ac:dyDescent="0.25">
      <c r="A639" s="325"/>
      <c r="B639" s="332"/>
      <c r="C639" s="306"/>
      <c r="D639" s="301"/>
      <c r="E639" s="301"/>
      <c r="F639" s="333"/>
    </row>
    <row r="640" spans="1:6" x14ac:dyDescent="0.25">
      <c r="A640" s="325"/>
      <c r="B640" s="332"/>
      <c r="C640" s="306"/>
      <c r="D640" s="301"/>
      <c r="E640" s="301"/>
      <c r="F640" s="333"/>
    </row>
    <row r="641" spans="1:6" x14ac:dyDescent="0.25">
      <c r="A641" s="325"/>
      <c r="B641" s="332"/>
      <c r="C641" s="306"/>
      <c r="D641" s="301"/>
      <c r="E641" s="301"/>
      <c r="F641" s="333"/>
    </row>
    <row r="642" spans="1:6" x14ac:dyDescent="0.25">
      <c r="A642" s="325"/>
      <c r="B642" s="332"/>
      <c r="C642" s="306"/>
      <c r="D642" s="301"/>
      <c r="E642" s="301"/>
      <c r="F642" s="333"/>
    </row>
    <row r="643" spans="1:6" x14ac:dyDescent="0.25">
      <c r="A643" s="325"/>
      <c r="B643" s="332"/>
      <c r="C643" s="306"/>
      <c r="D643" s="301"/>
      <c r="E643" s="301"/>
      <c r="F643" s="333"/>
    </row>
    <row r="644" spans="1:6" x14ac:dyDescent="0.25">
      <c r="A644" s="325"/>
      <c r="B644" s="332"/>
      <c r="C644" s="306"/>
      <c r="D644" s="301"/>
      <c r="E644" s="301"/>
      <c r="F644" s="333"/>
    </row>
    <row r="645" spans="1:6" x14ac:dyDescent="0.25">
      <c r="A645" s="325"/>
      <c r="B645" s="332"/>
      <c r="C645" s="306"/>
      <c r="D645" s="301"/>
      <c r="E645" s="301"/>
      <c r="F645" s="333"/>
    </row>
    <row r="646" spans="1:6" x14ac:dyDescent="0.25">
      <c r="A646" s="325"/>
      <c r="B646" s="332"/>
      <c r="C646" s="306"/>
      <c r="D646" s="301"/>
      <c r="E646" s="301"/>
      <c r="F646" s="333"/>
    </row>
    <row r="647" spans="1:6" x14ac:dyDescent="0.25">
      <c r="A647" s="273" t="s">
        <v>321</v>
      </c>
      <c r="B647" s="731" t="s">
        <v>62</v>
      </c>
      <c r="C647" s="731" t="s">
        <v>62</v>
      </c>
      <c r="D647" s="273" t="s">
        <v>62</v>
      </c>
      <c r="E647" s="273" t="s">
        <v>62</v>
      </c>
      <c r="F647" s="286">
        <f>SUM(F628:F646)</f>
        <v>0</v>
      </c>
    </row>
    <row r="648" spans="1:6" x14ac:dyDescent="0.25">
      <c r="A648" s="1086" t="s">
        <v>678</v>
      </c>
      <c r="B648" s="1087"/>
      <c r="C648" s="1087"/>
      <c r="D648" s="1087"/>
      <c r="E648" s="1087"/>
      <c r="F648" s="1088"/>
    </row>
    <row r="649" spans="1:6" x14ac:dyDescent="0.25">
      <c r="A649" s="1089" t="s">
        <v>315</v>
      </c>
      <c r="B649" s="1091" t="s">
        <v>679</v>
      </c>
      <c r="C649" s="1092"/>
      <c r="D649" s="1095" t="s">
        <v>680</v>
      </c>
      <c r="E649" s="1097" t="s">
        <v>681</v>
      </c>
      <c r="F649" s="1098"/>
    </row>
    <row r="650" spans="1:6" x14ac:dyDescent="0.25">
      <c r="A650" s="1090"/>
      <c r="B650" s="1093"/>
      <c r="C650" s="1094"/>
      <c r="D650" s="1096"/>
      <c r="E650" s="287" t="s">
        <v>682</v>
      </c>
      <c r="F650" s="287" t="s">
        <v>321</v>
      </c>
    </row>
    <row r="651" spans="1:6" ht="15.75" x14ac:dyDescent="0.25">
      <c r="A651" s="334" t="s">
        <v>347</v>
      </c>
      <c r="B651" s="1082"/>
      <c r="C651" s="1083"/>
      <c r="D651" s="334"/>
      <c r="E651" s="345"/>
      <c r="F651" s="288">
        <f t="shared" ref="F651:F663" si="14">D651*E651</f>
        <v>0</v>
      </c>
    </row>
    <row r="652" spans="1:6" ht="15.75" x14ac:dyDescent="0.25">
      <c r="A652" s="337" t="s">
        <v>348</v>
      </c>
      <c r="B652" s="1080"/>
      <c r="C652" s="1081"/>
      <c r="D652" s="337"/>
      <c r="E652" s="343"/>
      <c r="F652" s="289">
        <f t="shared" si="14"/>
        <v>0</v>
      </c>
    </row>
    <row r="653" spans="1:6" ht="15.75" x14ac:dyDescent="0.25">
      <c r="A653" s="337" t="s">
        <v>349</v>
      </c>
      <c r="B653" s="1080"/>
      <c r="C653" s="1081"/>
      <c r="D653" s="342"/>
      <c r="E653" s="343"/>
      <c r="F653" s="289">
        <f t="shared" si="14"/>
        <v>0</v>
      </c>
    </row>
    <row r="654" spans="1:6" ht="15.75" x14ac:dyDescent="0.25">
      <c r="A654" s="337" t="s">
        <v>350</v>
      </c>
      <c r="B654" s="1080"/>
      <c r="C654" s="1081"/>
      <c r="D654" s="337"/>
      <c r="E654" s="343"/>
      <c r="F654" s="289">
        <f t="shared" si="14"/>
        <v>0</v>
      </c>
    </row>
    <row r="655" spans="1:6" ht="15.75" x14ac:dyDescent="0.25">
      <c r="A655" s="337" t="s">
        <v>351</v>
      </c>
      <c r="B655" s="1080"/>
      <c r="C655" s="1081"/>
      <c r="D655" s="337"/>
      <c r="E655" s="343"/>
      <c r="F655" s="289">
        <f t="shared" si="14"/>
        <v>0</v>
      </c>
    </row>
    <row r="656" spans="1:6" ht="15.75" x14ac:dyDescent="0.25">
      <c r="A656" s="337" t="s">
        <v>352</v>
      </c>
      <c r="B656" s="1080"/>
      <c r="C656" s="1081"/>
      <c r="D656" s="342"/>
      <c r="E656" s="343"/>
      <c r="F656" s="289">
        <f t="shared" si="14"/>
        <v>0</v>
      </c>
    </row>
    <row r="657" spans="1:6" ht="15.75" x14ac:dyDescent="0.25">
      <c r="A657" s="337" t="s">
        <v>353</v>
      </c>
      <c r="B657" s="1080"/>
      <c r="C657" s="1081"/>
      <c r="D657" s="337"/>
      <c r="E657" s="343"/>
      <c r="F657" s="289">
        <f t="shared" si="14"/>
        <v>0</v>
      </c>
    </row>
    <row r="658" spans="1:6" ht="15.75" x14ac:dyDescent="0.25">
      <c r="A658" s="337" t="s">
        <v>354</v>
      </c>
      <c r="B658" s="1080"/>
      <c r="C658" s="1081"/>
      <c r="D658" s="337"/>
      <c r="E658" s="343"/>
      <c r="F658" s="289">
        <f t="shared" si="14"/>
        <v>0</v>
      </c>
    </row>
    <row r="659" spans="1:6" ht="15.75" x14ac:dyDescent="0.25">
      <c r="A659" s="337" t="s">
        <v>355</v>
      </c>
      <c r="B659" s="1080"/>
      <c r="C659" s="1081"/>
      <c r="D659" s="342"/>
      <c r="E659" s="343"/>
      <c r="F659" s="289">
        <f t="shared" si="14"/>
        <v>0</v>
      </c>
    </row>
    <row r="660" spans="1:6" ht="15.75" x14ac:dyDescent="0.25">
      <c r="A660" s="337"/>
      <c r="B660" s="1080"/>
      <c r="C660" s="1081"/>
      <c r="D660" s="337"/>
      <c r="E660" s="343"/>
      <c r="F660" s="289">
        <f t="shared" si="14"/>
        <v>0</v>
      </c>
    </row>
    <row r="661" spans="1:6" ht="15.75" x14ac:dyDescent="0.25">
      <c r="A661" s="337"/>
      <c r="B661" s="1080"/>
      <c r="C661" s="1081"/>
      <c r="D661" s="337"/>
      <c r="E661" s="343"/>
      <c r="F661" s="289">
        <f t="shared" si="14"/>
        <v>0</v>
      </c>
    </row>
    <row r="662" spans="1:6" ht="15.75" x14ac:dyDescent="0.25">
      <c r="A662" s="337"/>
      <c r="B662" s="1080"/>
      <c r="C662" s="1081"/>
      <c r="D662" s="337"/>
      <c r="E662" s="343"/>
      <c r="F662" s="289">
        <f t="shared" si="14"/>
        <v>0</v>
      </c>
    </row>
    <row r="663" spans="1:6" ht="15.75" x14ac:dyDescent="0.25">
      <c r="A663" s="344"/>
      <c r="B663" s="1084"/>
      <c r="C663" s="1085"/>
      <c r="D663" s="337"/>
      <c r="E663" s="343"/>
      <c r="F663" s="289">
        <f t="shared" si="14"/>
        <v>0</v>
      </c>
    </row>
    <row r="664" spans="1:6" ht="15.75" x14ac:dyDescent="0.25">
      <c r="A664" s="290" t="s">
        <v>321</v>
      </c>
      <c r="B664" s="955" t="s">
        <v>62</v>
      </c>
      <c r="C664" s="956"/>
      <c r="D664" s="290" t="s">
        <v>62</v>
      </c>
      <c r="E664" s="290" t="s">
        <v>62</v>
      </c>
      <c r="F664" s="291">
        <f>SUM(F651:F663)</f>
        <v>0</v>
      </c>
    </row>
    <row r="665" spans="1:6" x14ac:dyDescent="0.25">
      <c r="A665" s="1086" t="s">
        <v>683</v>
      </c>
      <c r="B665" s="1087"/>
      <c r="C665" s="1087"/>
      <c r="D665" s="1087"/>
      <c r="E665" s="1087"/>
      <c r="F665" s="1088"/>
    </row>
    <row r="666" spans="1:6" x14ac:dyDescent="0.25">
      <c r="A666" s="1089" t="s">
        <v>315</v>
      </c>
      <c r="B666" s="1091" t="s">
        <v>679</v>
      </c>
      <c r="C666" s="1092"/>
      <c r="D666" s="1095" t="s">
        <v>680</v>
      </c>
      <c r="E666" s="1097" t="s">
        <v>681</v>
      </c>
      <c r="F666" s="1098"/>
    </row>
    <row r="667" spans="1:6" x14ac:dyDescent="0.25">
      <c r="A667" s="1090"/>
      <c r="B667" s="1093"/>
      <c r="C667" s="1094"/>
      <c r="D667" s="1096"/>
      <c r="E667" s="287" t="s">
        <v>682</v>
      </c>
      <c r="F667" s="287" t="s">
        <v>321</v>
      </c>
    </row>
    <row r="668" spans="1:6" ht="15.75" x14ac:dyDescent="0.25">
      <c r="A668" s="334"/>
      <c r="B668" s="1082"/>
      <c r="C668" s="1083"/>
      <c r="D668" s="334"/>
      <c r="E668" s="345"/>
      <c r="F668" s="288">
        <f t="shared" ref="F668:F679" si="15">D668*E668</f>
        <v>0</v>
      </c>
    </row>
    <row r="669" spans="1:6" ht="15.75" x14ac:dyDescent="0.25">
      <c r="A669" s="337"/>
      <c r="B669" s="1080"/>
      <c r="C669" s="1081"/>
      <c r="D669" s="337"/>
      <c r="E669" s="343"/>
      <c r="F669" s="289">
        <f t="shared" si="15"/>
        <v>0</v>
      </c>
    </row>
    <row r="670" spans="1:6" ht="15.75" x14ac:dyDescent="0.25">
      <c r="A670" s="337"/>
      <c r="B670" s="1080"/>
      <c r="C670" s="1081"/>
      <c r="D670" s="342"/>
      <c r="E670" s="343"/>
      <c r="F670" s="289">
        <f t="shared" si="15"/>
        <v>0</v>
      </c>
    </row>
    <row r="671" spans="1:6" ht="15.75" x14ac:dyDescent="0.25">
      <c r="A671" s="337"/>
      <c r="B671" s="1080"/>
      <c r="C671" s="1081"/>
      <c r="D671" s="337"/>
      <c r="E671" s="343"/>
      <c r="F671" s="289">
        <f t="shared" si="15"/>
        <v>0</v>
      </c>
    </row>
    <row r="672" spans="1:6" ht="15.75" x14ac:dyDescent="0.25">
      <c r="A672" s="337"/>
      <c r="B672" s="1080"/>
      <c r="C672" s="1081"/>
      <c r="D672" s="337"/>
      <c r="E672" s="343"/>
      <c r="F672" s="289">
        <f t="shared" si="15"/>
        <v>0</v>
      </c>
    </row>
    <row r="673" spans="1:6" ht="15.75" x14ac:dyDescent="0.25">
      <c r="A673" s="337"/>
      <c r="B673" s="1080"/>
      <c r="C673" s="1081"/>
      <c r="D673" s="342"/>
      <c r="E673" s="343"/>
      <c r="F673" s="289">
        <f t="shared" si="15"/>
        <v>0</v>
      </c>
    </row>
    <row r="674" spans="1:6" ht="15.75" x14ac:dyDescent="0.25">
      <c r="A674" s="337"/>
      <c r="B674" s="1080"/>
      <c r="C674" s="1081"/>
      <c r="D674" s="337"/>
      <c r="E674" s="343"/>
      <c r="F674" s="289">
        <f t="shared" si="15"/>
        <v>0</v>
      </c>
    </row>
    <row r="675" spans="1:6" ht="15.75" x14ac:dyDescent="0.25">
      <c r="A675" s="337"/>
      <c r="B675" s="1080"/>
      <c r="C675" s="1081"/>
      <c r="D675" s="337"/>
      <c r="E675" s="343"/>
      <c r="F675" s="289">
        <f t="shared" si="15"/>
        <v>0</v>
      </c>
    </row>
    <row r="676" spans="1:6" ht="15.75" x14ac:dyDescent="0.25">
      <c r="A676" s="337"/>
      <c r="B676" s="1080"/>
      <c r="C676" s="1081"/>
      <c r="D676" s="342"/>
      <c r="E676" s="343"/>
      <c r="F676" s="289">
        <f t="shared" si="15"/>
        <v>0</v>
      </c>
    </row>
    <row r="677" spans="1:6" ht="15.75" x14ac:dyDescent="0.25">
      <c r="A677" s="337"/>
      <c r="B677" s="1080"/>
      <c r="C677" s="1081"/>
      <c r="D677" s="337"/>
      <c r="E677" s="343"/>
      <c r="F677" s="289">
        <f t="shared" si="15"/>
        <v>0</v>
      </c>
    </row>
    <row r="678" spans="1:6" ht="15.75" x14ac:dyDescent="0.25">
      <c r="A678" s="337"/>
      <c r="B678" s="1080"/>
      <c r="C678" s="1081"/>
      <c r="D678" s="337"/>
      <c r="E678" s="343"/>
      <c r="F678" s="289">
        <f t="shared" si="15"/>
        <v>0</v>
      </c>
    </row>
    <row r="679" spans="1:6" ht="15.75" x14ac:dyDescent="0.25">
      <c r="A679" s="337"/>
      <c r="B679" s="1080"/>
      <c r="C679" s="1081"/>
      <c r="D679" s="342"/>
      <c r="E679" s="343"/>
      <c r="F679" s="289">
        <f t="shared" si="15"/>
        <v>0</v>
      </c>
    </row>
    <row r="680" spans="1:6" ht="15.75" x14ac:dyDescent="0.25">
      <c r="A680" s="290" t="s">
        <v>321</v>
      </c>
      <c r="B680" s="955" t="s">
        <v>62</v>
      </c>
      <c r="C680" s="956"/>
      <c r="D680" s="290" t="s">
        <v>62</v>
      </c>
      <c r="E680" s="290" t="s">
        <v>62</v>
      </c>
      <c r="F680" s="291">
        <f>SUM(F668:F679)</f>
        <v>0</v>
      </c>
    </row>
    <row r="681" spans="1:6" ht="15.75" x14ac:dyDescent="0.25">
      <c r="A681" s="1105" t="s">
        <v>689</v>
      </c>
      <c r="B681" s="1105"/>
      <c r="C681" s="1105"/>
      <c r="D681" s="1105"/>
      <c r="E681" s="1105"/>
      <c r="F681" s="1105"/>
    </row>
    <row r="682" spans="1:6" x14ac:dyDescent="0.25">
      <c r="A682" s="575" t="s">
        <v>647</v>
      </c>
      <c r="B682" s="576" t="s">
        <v>842</v>
      </c>
      <c r="C682" s="576" t="s">
        <v>841</v>
      </c>
      <c r="D682" s="576"/>
      <c r="E682" s="576"/>
      <c r="F682" s="577"/>
    </row>
    <row r="683" spans="1:6" x14ac:dyDescent="0.25">
      <c r="A683" s="270" t="s">
        <v>648</v>
      </c>
      <c r="B683" s="1106"/>
      <c r="C683" s="1106"/>
      <c r="D683" s="1106"/>
      <c r="E683" s="1106"/>
      <c r="F683" s="1106"/>
    </row>
    <row r="684" spans="1:6" x14ac:dyDescent="0.25">
      <c r="A684" s="58" t="s">
        <v>649</v>
      </c>
      <c r="B684" s="1103"/>
      <c r="C684" s="1103"/>
      <c r="D684" s="1103"/>
      <c r="E684" s="1103"/>
      <c r="F684" s="1103"/>
    </row>
    <row r="685" spans="1:6" x14ac:dyDescent="0.25">
      <c r="A685" s="271" t="s">
        <v>650</v>
      </c>
      <c r="B685" s="1103"/>
      <c r="C685" s="1103"/>
      <c r="D685" s="1103"/>
      <c r="E685" s="1103"/>
      <c r="F685" s="1103"/>
    </row>
    <row r="686" spans="1:6" x14ac:dyDescent="0.25">
      <c r="A686" s="58" t="s">
        <v>651</v>
      </c>
      <c r="B686" s="1103"/>
      <c r="C686" s="1103"/>
      <c r="D686" s="1103"/>
      <c r="E686" s="1103"/>
      <c r="F686" s="1103"/>
    </row>
    <row r="687" spans="1:6" x14ac:dyDescent="0.25">
      <c r="A687" s="271" t="s">
        <v>33</v>
      </c>
      <c r="B687" s="1103"/>
      <c r="C687" s="1103"/>
      <c r="D687" s="1103"/>
      <c r="E687" s="1103"/>
      <c r="F687" s="1103"/>
    </row>
    <row r="688" spans="1:6" x14ac:dyDescent="0.25">
      <c r="A688" s="271" t="s">
        <v>57</v>
      </c>
      <c r="B688" s="1103"/>
      <c r="C688" s="1103"/>
      <c r="D688" s="1103"/>
      <c r="E688" s="1103"/>
      <c r="F688" s="1103"/>
    </row>
    <row r="689" spans="1:6" x14ac:dyDescent="0.25">
      <c r="A689" s="271" t="s">
        <v>36</v>
      </c>
      <c r="B689" s="1103"/>
      <c r="C689" s="1103"/>
      <c r="D689" s="1103"/>
      <c r="E689" s="1103"/>
      <c r="F689" s="1103"/>
    </row>
    <row r="690" spans="1:6" x14ac:dyDescent="0.25">
      <c r="A690" s="58" t="s">
        <v>35</v>
      </c>
      <c r="B690" s="1103"/>
      <c r="C690" s="1103"/>
      <c r="D690" s="1103"/>
      <c r="E690" s="1103"/>
      <c r="F690" s="1103"/>
    </row>
    <row r="691" spans="1:6" x14ac:dyDescent="0.25">
      <c r="A691" s="271" t="s">
        <v>44</v>
      </c>
      <c r="B691" s="1103"/>
      <c r="C691" s="1103"/>
      <c r="D691" s="1103"/>
      <c r="E691" s="1103"/>
      <c r="F691" s="1103"/>
    </row>
    <row r="692" spans="1:6" x14ac:dyDescent="0.25">
      <c r="A692" s="58" t="s">
        <v>38</v>
      </c>
      <c r="B692" s="1103"/>
      <c r="C692" s="1103"/>
      <c r="D692" s="1103"/>
      <c r="E692" s="1103"/>
      <c r="F692" s="1103"/>
    </row>
    <row r="693" spans="1:6" x14ac:dyDescent="0.25">
      <c r="A693" s="271" t="s">
        <v>652</v>
      </c>
      <c r="B693" s="1103"/>
      <c r="C693" s="1103"/>
      <c r="D693" s="1103"/>
      <c r="E693" s="1103"/>
      <c r="F693" s="1103"/>
    </row>
    <row r="694" spans="1:6" x14ac:dyDescent="0.25">
      <c r="A694" s="58" t="s">
        <v>653</v>
      </c>
      <c r="B694" s="1103"/>
      <c r="C694" s="1103"/>
      <c r="D694" s="1103"/>
      <c r="E694" s="1103"/>
      <c r="F694" s="1103"/>
    </row>
    <row r="695" spans="1:6" x14ac:dyDescent="0.25">
      <c r="A695" s="272" t="s">
        <v>654</v>
      </c>
      <c r="B695" s="1104"/>
      <c r="C695" s="1104"/>
      <c r="D695" s="1104"/>
      <c r="E695" s="1104"/>
      <c r="F695" s="1104"/>
    </row>
    <row r="696" spans="1:6" x14ac:dyDescent="0.25">
      <c r="A696" s="1099" t="s">
        <v>655</v>
      </c>
      <c r="B696" s="1100"/>
      <c r="C696" s="1100"/>
      <c r="D696" s="1100"/>
      <c r="E696" s="1100"/>
      <c r="F696" s="1101"/>
    </row>
    <row r="697" spans="1:6" x14ac:dyDescent="0.25">
      <c r="A697" s="273" t="s">
        <v>330</v>
      </c>
      <c r="B697" s="273" t="s">
        <v>656</v>
      </c>
      <c r="C697" s="273" t="s">
        <v>657</v>
      </c>
      <c r="D697" s="273" t="s">
        <v>331</v>
      </c>
      <c r="E697" s="273" t="s">
        <v>658</v>
      </c>
      <c r="F697" s="273" t="s">
        <v>659</v>
      </c>
    </row>
    <row r="698" spans="1:6" x14ac:dyDescent="0.25">
      <c r="A698" s="63">
        <v>1</v>
      </c>
      <c r="B698" s="729"/>
      <c r="C698" s="729"/>
      <c r="D698" s="729"/>
      <c r="E698" s="301"/>
      <c r="F698" s="462"/>
    </row>
    <row r="699" spans="1:6" x14ac:dyDescent="0.25">
      <c r="A699" s="63">
        <v>2</v>
      </c>
      <c r="B699" s="729"/>
      <c r="C699" s="729"/>
      <c r="D699" s="729"/>
      <c r="E699" s="301"/>
      <c r="F699" s="462"/>
    </row>
    <row r="700" spans="1:6" x14ac:dyDescent="0.25">
      <c r="A700" s="63">
        <v>3</v>
      </c>
      <c r="B700" s="729"/>
      <c r="C700" s="729"/>
      <c r="D700" s="729"/>
      <c r="E700" s="301"/>
      <c r="F700" s="462"/>
    </row>
    <row r="701" spans="1:6" x14ac:dyDescent="0.25">
      <c r="A701" s="63">
        <v>4</v>
      </c>
      <c r="B701" s="729"/>
      <c r="C701" s="729"/>
      <c r="D701" s="729"/>
      <c r="E701" s="301"/>
      <c r="F701" s="462"/>
    </row>
    <row r="702" spans="1:6" x14ac:dyDescent="0.25">
      <c r="A702" s="63">
        <v>5</v>
      </c>
      <c r="B702" s="729"/>
      <c r="C702" s="729"/>
      <c r="D702" s="729"/>
      <c r="E702" s="301"/>
      <c r="F702" s="462"/>
    </row>
    <row r="703" spans="1:6" x14ac:dyDescent="0.25">
      <c r="A703" s="63">
        <v>6</v>
      </c>
      <c r="B703" s="729"/>
      <c r="C703" s="729"/>
      <c r="D703" s="729"/>
      <c r="E703" s="301"/>
      <c r="F703" s="462"/>
    </row>
    <row r="704" spans="1:6" x14ac:dyDescent="0.25">
      <c r="A704" s="63">
        <v>7</v>
      </c>
      <c r="B704" s="729"/>
      <c r="C704" s="729"/>
      <c r="D704" s="729"/>
      <c r="E704" s="301"/>
      <c r="F704" s="462"/>
    </row>
    <row r="705" spans="1:6" x14ac:dyDescent="0.25">
      <c r="A705" s="63">
        <v>8</v>
      </c>
      <c r="B705" s="729"/>
      <c r="C705" s="729"/>
      <c r="D705" s="729"/>
      <c r="E705" s="301"/>
      <c r="F705" s="462"/>
    </row>
    <row r="706" spans="1:6" x14ac:dyDescent="0.25">
      <c r="A706" s="63">
        <v>9</v>
      </c>
      <c r="B706" s="729"/>
      <c r="C706" s="729"/>
      <c r="D706" s="729"/>
      <c r="E706" s="301"/>
      <c r="F706" s="462"/>
    </row>
    <row r="707" spans="1:6" x14ac:dyDescent="0.25">
      <c r="A707" s="63">
        <v>10</v>
      </c>
      <c r="B707" s="729"/>
      <c r="C707" s="729"/>
      <c r="D707" s="729"/>
      <c r="E707" s="301"/>
      <c r="F707" s="462"/>
    </row>
    <row r="708" spans="1:6" x14ac:dyDescent="0.25">
      <c r="A708" s="63">
        <v>11</v>
      </c>
      <c r="B708" s="729"/>
      <c r="C708" s="729"/>
      <c r="D708" s="729"/>
      <c r="E708" s="301"/>
      <c r="F708" s="462"/>
    </row>
    <row r="709" spans="1:6" x14ac:dyDescent="0.25">
      <c r="A709" s="269">
        <v>12</v>
      </c>
      <c r="B709" s="730"/>
      <c r="C709" s="730"/>
      <c r="D709" s="730"/>
      <c r="E709" s="302"/>
      <c r="F709" s="738"/>
    </row>
    <row r="710" spans="1:6" x14ac:dyDescent="0.25">
      <c r="A710" s="1099" t="s">
        <v>660</v>
      </c>
      <c r="B710" s="1100"/>
      <c r="C710" s="1100"/>
      <c r="D710" s="1100"/>
      <c r="E710" s="1100"/>
      <c r="F710" s="1101"/>
    </row>
    <row r="711" spans="1:6" x14ac:dyDescent="0.25">
      <c r="A711" s="731" t="s">
        <v>315</v>
      </c>
      <c r="B711" s="731" t="s">
        <v>661</v>
      </c>
      <c r="C711" s="731" t="s">
        <v>662</v>
      </c>
      <c r="D711" s="273" t="s">
        <v>663</v>
      </c>
      <c r="E711" s="273" t="s">
        <v>664</v>
      </c>
      <c r="F711" s="273" t="s">
        <v>665</v>
      </c>
    </row>
    <row r="712" spans="1:6" x14ac:dyDescent="0.25">
      <c r="A712" s="274" t="s">
        <v>666</v>
      </c>
      <c r="B712" s="275">
        <f>B713+B747+B751</f>
        <v>0</v>
      </c>
      <c r="C712" s="275">
        <f>C713+C747+C751</f>
        <v>0</v>
      </c>
      <c r="D712" s="275">
        <f>D713+D747+D751</f>
        <v>0</v>
      </c>
      <c r="E712" s="303"/>
      <c r="F712" s="276">
        <f>B712*E712</f>
        <v>0</v>
      </c>
    </row>
    <row r="713" spans="1:6" x14ac:dyDescent="0.25">
      <c r="A713" s="274" t="s">
        <v>667</v>
      </c>
      <c r="B713" s="275">
        <f>B714+B729+B733+B742</f>
        <v>0</v>
      </c>
      <c r="C713" s="275">
        <f>C714+C729+C733+C742</f>
        <v>0</v>
      </c>
      <c r="D713" s="275">
        <f>D714+D729+D733+D742</f>
        <v>0</v>
      </c>
      <c r="E713" s="277" t="s">
        <v>62</v>
      </c>
      <c r="F713" s="276">
        <f>F714+F729+F733+F742</f>
        <v>0</v>
      </c>
    </row>
    <row r="714" spans="1:6" x14ac:dyDescent="0.25">
      <c r="A714" s="274" t="s">
        <v>333</v>
      </c>
      <c r="B714" s="275">
        <f>B715+B719+B723+B727</f>
        <v>0</v>
      </c>
      <c r="C714" s="275">
        <f>C715+C719+C723+C727</f>
        <v>0</v>
      </c>
      <c r="D714" s="275">
        <f>D715+D719+D723+D727</f>
        <v>0</v>
      </c>
      <c r="E714" s="277" t="s">
        <v>62</v>
      </c>
      <c r="F714" s="276">
        <f>F715+F719+F723+F727</f>
        <v>0</v>
      </c>
    </row>
    <row r="715" spans="1:6" x14ac:dyDescent="0.25">
      <c r="A715" s="274" t="s">
        <v>334</v>
      </c>
      <c r="B715" s="275">
        <f>SUM(B716:B718)</f>
        <v>0</v>
      </c>
      <c r="C715" s="275">
        <f>SUM(C716:C718)</f>
        <v>0</v>
      </c>
      <c r="D715" s="275">
        <f>SUM(D716:D718)</f>
        <v>0</v>
      </c>
      <c r="E715" s="277" t="s">
        <v>62</v>
      </c>
      <c r="F715" s="276">
        <f>SUM(F716:F718)</f>
        <v>0</v>
      </c>
    </row>
    <row r="716" spans="1:6" x14ac:dyDescent="0.25">
      <c r="A716" s="304"/>
      <c r="B716" s="305"/>
      <c r="C716" s="305"/>
      <c r="D716" s="279">
        <f>B716+C716</f>
        <v>0</v>
      </c>
      <c r="E716" s="303"/>
      <c r="F716" s="280">
        <f>E716*B716</f>
        <v>0</v>
      </c>
    </row>
    <row r="717" spans="1:6" x14ac:dyDescent="0.25">
      <c r="A717" s="306"/>
      <c r="B717" s="307"/>
      <c r="C717" s="307"/>
      <c r="D717" s="279">
        <f>B717+C717</f>
        <v>0</v>
      </c>
      <c r="E717" s="303"/>
      <c r="F717" s="280">
        <f>E717*B717</f>
        <v>0</v>
      </c>
    </row>
    <row r="718" spans="1:6" x14ac:dyDescent="0.25">
      <c r="A718" s="308"/>
      <c r="B718" s="309"/>
      <c r="C718" s="309"/>
      <c r="D718" s="279">
        <f>B718+C718</f>
        <v>0</v>
      </c>
      <c r="E718" s="303"/>
      <c r="F718" s="280">
        <f>E718*B718</f>
        <v>0</v>
      </c>
    </row>
    <row r="719" spans="1:6" x14ac:dyDescent="0.25">
      <c r="A719" s="274" t="s">
        <v>335</v>
      </c>
      <c r="B719" s="275">
        <f>SUM(B720:B722)</f>
        <v>0</v>
      </c>
      <c r="C719" s="275">
        <f>SUM(C720:C722)</f>
        <v>0</v>
      </c>
      <c r="D719" s="275">
        <f>SUM(D720:D722)</f>
        <v>0</v>
      </c>
      <c r="E719" s="277" t="s">
        <v>62</v>
      </c>
      <c r="F719" s="276">
        <f>SUM(F720:F722)</f>
        <v>0</v>
      </c>
    </row>
    <row r="720" spans="1:6" x14ac:dyDescent="0.25">
      <c r="A720" s="304"/>
      <c r="B720" s="305"/>
      <c r="C720" s="305"/>
      <c r="D720" s="279">
        <f>B720+C720</f>
        <v>0</v>
      </c>
      <c r="E720" s="303"/>
      <c r="F720" s="280">
        <f>E720*B720</f>
        <v>0</v>
      </c>
    </row>
    <row r="721" spans="1:6" x14ac:dyDescent="0.25">
      <c r="A721" s="306"/>
      <c r="B721" s="307"/>
      <c r="C721" s="307"/>
      <c r="D721" s="279">
        <f>B721+C721</f>
        <v>0</v>
      </c>
      <c r="E721" s="303"/>
      <c r="F721" s="280">
        <f>E721*B721</f>
        <v>0</v>
      </c>
    </row>
    <row r="722" spans="1:6" x14ac:dyDescent="0.25">
      <c r="A722" s="308"/>
      <c r="B722" s="309"/>
      <c r="C722" s="309"/>
      <c r="D722" s="279">
        <f>B722+C722</f>
        <v>0</v>
      </c>
      <c r="E722" s="303"/>
      <c r="F722" s="280">
        <f>E722*B722</f>
        <v>0</v>
      </c>
    </row>
    <row r="723" spans="1:6" x14ac:dyDescent="0.25">
      <c r="A723" s="274" t="s">
        <v>336</v>
      </c>
      <c r="B723" s="275">
        <f>SUM(B724:B726)</f>
        <v>0</v>
      </c>
      <c r="C723" s="275">
        <f>SUM(C724:C726)</f>
        <v>0</v>
      </c>
      <c r="D723" s="275">
        <f>SUM(D724:D726)</f>
        <v>0</v>
      </c>
      <c r="E723" s="277" t="s">
        <v>62</v>
      </c>
      <c r="F723" s="276">
        <f>SUM(F724:F726)</f>
        <v>0</v>
      </c>
    </row>
    <row r="724" spans="1:6" x14ac:dyDescent="0.25">
      <c r="A724" s="304"/>
      <c r="B724" s="305"/>
      <c r="C724" s="305"/>
      <c r="D724" s="279">
        <f>B724+C724</f>
        <v>0</v>
      </c>
      <c r="E724" s="303"/>
      <c r="F724" s="280">
        <f>E724*B724</f>
        <v>0</v>
      </c>
    </row>
    <row r="725" spans="1:6" x14ac:dyDescent="0.25">
      <c r="A725" s="306"/>
      <c r="B725" s="307"/>
      <c r="C725" s="307"/>
      <c r="D725" s="279">
        <f>B725+C725</f>
        <v>0</v>
      </c>
      <c r="E725" s="303"/>
      <c r="F725" s="280">
        <f>E725*B725</f>
        <v>0</v>
      </c>
    </row>
    <row r="726" spans="1:6" x14ac:dyDescent="0.25">
      <c r="A726" s="308"/>
      <c r="B726" s="309"/>
      <c r="C726" s="309"/>
      <c r="D726" s="279">
        <f>B726+C726</f>
        <v>0</v>
      </c>
      <c r="E726" s="303"/>
      <c r="F726" s="280">
        <f>E726*B726</f>
        <v>0</v>
      </c>
    </row>
    <row r="727" spans="1:6" x14ac:dyDescent="0.25">
      <c r="A727" s="274" t="s">
        <v>337</v>
      </c>
      <c r="B727" s="275">
        <f>SUM(B728:B728)</f>
        <v>0</v>
      </c>
      <c r="C727" s="275">
        <f>SUM(C728:C728)</f>
        <v>0</v>
      </c>
      <c r="D727" s="275">
        <f>SUM(D728:D728)</f>
        <v>0</v>
      </c>
      <c r="E727" s="277" t="s">
        <v>62</v>
      </c>
      <c r="F727" s="276">
        <f>SUM(F728:F728)</f>
        <v>0</v>
      </c>
    </row>
    <row r="728" spans="1:6" x14ac:dyDescent="0.25">
      <c r="A728" s="310"/>
      <c r="B728" s="311"/>
      <c r="C728" s="311"/>
      <c r="D728" s="279">
        <f>B728+C728</f>
        <v>0</v>
      </c>
      <c r="E728" s="303"/>
      <c r="F728" s="280">
        <f>E728*B728</f>
        <v>0</v>
      </c>
    </row>
    <row r="729" spans="1:6" x14ac:dyDescent="0.25">
      <c r="A729" s="274" t="s">
        <v>668</v>
      </c>
      <c r="B729" s="275">
        <f>SUM(B730:B732)</f>
        <v>0</v>
      </c>
      <c r="C729" s="275">
        <f>SUM(C730:C732)</f>
        <v>0</v>
      </c>
      <c r="D729" s="275">
        <f>SUM(D730:D732)</f>
        <v>0</v>
      </c>
      <c r="E729" s="277" t="s">
        <v>62</v>
      </c>
      <c r="F729" s="276">
        <f>SUM(F730:F732)</f>
        <v>0</v>
      </c>
    </row>
    <row r="730" spans="1:6" x14ac:dyDescent="0.25">
      <c r="A730" s="304"/>
      <c r="B730" s="305"/>
      <c r="C730" s="305"/>
      <c r="D730" s="279">
        <f>B730+C730</f>
        <v>0</v>
      </c>
      <c r="E730" s="303"/>
      <c r="F730" s="280">
        <f>E730*B730</f>
        <v>0</v>
      </c>
    </row>
    <row r="731" spans="1:6" x14ac:dyDescent="0.25">
      <c r="A731" s="306"/>
      <c r="B731" s="307"/>
      <c r="C731" s="307"/>
      <c r="D731" s="279">
        <f>B731+C731</f>
        <v>0</v>
      </c>
      <c r="E731" s="303"/>
      <c r="F731" s="280">
        <f>E731*B731</f>
        <v>0</v>
      </c>
    </row>
    <row r="732" spans="1:6" x14ac:dyDescent="0.25">
      <c r="A732" s="308"/>
      <c r="B732" s="309"/>
      <c r="C732" s="309"/>
      <c r="D732" s="279">
        <f>B732+C732</f>
        <v>0</v>
      </c>
      <c r="E732" s="303"/>
      <c r="F732" s="280">
        <f>E732*B732</f>
        <v>0</v>
      </c>
    </row>
    <row r="733" spans="1:6" x14ac:dyDescent="0.25">
      <c r="A733" s="274" t="s">
        <v>669</v>
      </c>
      <c r="B733" s="275">
        <f>SUM(B734:B741)</f>
        <v>0</v>
      </c>
      <c r="C733" s="275">
        <f>SUM(C734:C741)</f>
        <v>0</v>
      </c>
      <c r="D733" s="275">
        <f>SUM(D734:D741)</f>
        <v>0</v>
      </c>
      <c r="E733" s="277" t="s">
        <v>62</v>
      </c>
      <c r="F733" s="276">
        <f>SUM(F734:F741)</f>
        <v>0</v>
      </c>
    </row>
    <row r="734" spans="1:6" x14ac:dyDescent="0.25">
      <c r="A734" s="304"/>
      <c r="B734" s="305"/>
      <c r="C734" s="305"/>
      <c r="D734" s="279">
        <f t="shared" ref="D734:D741" si="16">B734+C734</f>
        <v>0</v>
      </c>
      <c r="E734" s="303"/>
      <c r="F734" s="280">
        <f t="shared" ref="F734:F741" si="17">E734*B734</f>
        <v>0</v>
      </c>
    </row>
    <row r="735" spans="1:6" x14ac:dyDescent="0.25">
      <c r="A735" s="306"/>
      <c r="B735" s="307"/>
      <c r="C735" s="307"/>
      <c r="D735" s="279">
        <f t="shared" si="16"/>
        <v>0</v>
      </c>
      <c r="E735" s="303"/>
      <c r="F735" s="280">
        <f t="shared" si="17"/>
        <v>0</v>
      </c>
    </row>
    <row r="736" spans="1:6" x14ac:dyDescent="0.25">
      <c r="A736" s="306"/>
      <c r="B736" s="307"/>
      <c r="C736" s="307"/>
      <c r="D736" s="279">
        <f t="shared" si="16"/>
        <v>0</v>
      </c>
      <c r="E736" s="303"/>
      <c r="F736" s="280">
        <f t="shared" si="17"/>
        <v>0</v>
      </c>
    </row>
    <row r="737" spans="1:6" x14ac:dyDescent="0.25">
      <c r="A737" s="306"/>
      <c r="B737" s="307"/>
      <c r="C737" s="307"/>
      <c r="D737" s="279">
        <f t="shared" si="16"/>
        <v>0</v>
      </c>
      <c r="E737" s="303"/>
      <c r="F737" s="280">
        <f t="shared" si="17"/>
        <v>0</v>
      </c>
    </row>
    <row r="738" spans="1:6" x14ac:dyDescent="0.25">
      <c r="A738" s="306"/>
      <c r="B738" s="307"/>
      <c r="C738" s="307"/>
      <c r="D738" s="279">
        <f t="shared" si="16"/>
        <v>0</v>
      </c>
      <c r="E738" s="303"/>
      <c r="F738" s="280">
        <f t="shared" si="17"/>
        <v>0</v>
      </c>
    </row>
    <row r="739" spans="1:6" x14ac:dyDescent="0.25">
      <c r="A739" s="306"/>
      <c r="B739" s="307"/>
      <c r="C739" s="307"/>
      <c r="D739" s="279">
        <f t="shared" si="16"/>
        <v>0</v>
      </c>
      <c r="E739" s="303"/>
      <c r="F739" s="280">
        <f t="shared" si="17"/>
        <v>0</v>
      </c>
    </row>
    <row r="740" spans="1:6" x14ac:dyDescent="0.25">
      <c r="A740" s="306"/>
      <c r="B740" s="307"/>
      <c r="C740" s="307"/>
      <c r="D740" s="279">
        <f t="shared" si="16"/>
        <v>0</v>
      </c>
      <c r="E740" s="303"/>
      <c r="F740" s="280">
        <f t="shared" si="17"/>
        <v>0</v>
      </c>
    </row>
    <row r="741" spans="1:6" x14ac:dyDescent="0.25">
      <c r="A741" s="308"/>
      <c r="B741" s="309"/>
      <c r="C741" s="309"/>
      <c r="D741" s="279">
        <f t="shared" si="16"/>
        <v>0</v>
      </c>
      <c r="E741" s="303"/>
      <c r="F741" s="280">
        <f t="shared" si="17"/>
        <v>0</v>
      </c>
    </row>
    <row r="742" spans="1:6" x14ac:dyDescent="0.25">
      <c r="A742" s="274" t="s">
        <v>670</v>
      </c>
      <c r="B742" s="275">
        <f>SUM(B743:B746)</f>
        <v>0</v>
      </c>
      <c r="C742" s="275">
        <f>SUM(C743:C746)</f>
        <v>0</v>
      </c>
      <c r="D742" s="275">
        <f>SUM(D743:D746)</f>
        <v>0</v>
      </c>
      <c r="E742" s="277" t="s">
        <v>62</v>
      </c>
      <c r="F742" s="276">
        <f>SUM(F743:F746)</f>
        <v>0</v>
      </c>
    </row>
    <row r="743" spans="1:6" x14ac:dyDescent="0.25">
      <c r="A743" s="304"/>
      <c r="B743" s="312"/>
      <c r="C743" s="305"/>
      <c r="D743" s="279">
        <f>B743+C743</f>
        <v>0</v>
      </c>
      <c r="E743" s="303"/>
      <c r="F743" s="280">
        <f>E743*B743</f>
        <v>0</v>
      </c>
    </row>
    <row r="744" spans="1:6" x14ac:dyDescent="0.25">
      <c r="A744" s="306"/>
      <c r="B744" s="313"/>
      <c r="C744" s="307"/>
      <c r="D744" s="279">
        <f>B744+C744</f>
        <v>0</v>
      </c>
      <c r="E744" s="303"/>
      <c r="F744" s="280">
        <f>E744*B744</f>
        <v>0</v>
      </c>
    </row>
    <row r="745" spans="1:6" x14ac:dyDescent="0.25">
      <c r="A745" s="306"/>
      <c r="B745" s="313"/>
      <c r="C745" s="307"/>
      <c r="D745" s="279">
        <f>B745+C745</f>
        <v>0</v>
      </c>
      <c r="E745" s="303"/>
      <c r="F745" s="280">
        <f>E745*B745</f>
        <v>0</v>
      </c>
    </row>
    <row r="746" spans="1:6" x14ac:dyDescent="0.25">
      <c r="A746" s="308"/>
      <c r="B746" s="309"/>
      <c r="C746" s="309"/>
      <c r="D746" s="279">
        <f>B746+C746</f>
        <v>0</v>
      </c>
      <c r="E746" s="303"/>
      <c r="F746" s="280">
        <f>E746*B746</f>
        <v>0</v>
      </c>
    </row>
    <row r="747" spans="1:6" x14ac:dyDescent="0.25">
      <c r="A747" s="274" t="s">
        <v>671</v>
      </c>
      <c r="B747" s="275">
        <f>SUM(B748:B750)</f>
        <v>0</v>
      </c>
      <c r="C747" s="275">
        <f>SUM(C748:C750)</f>
        <v>0</v>
      </c>
      <c r="D747" s="275">
        <f>SUM(D748:D750)</f>
        <v>0</v>
      </c>
      <c r="E747" s="277" t="s">
        <v>62</v>
      </c>
      <c r="F747" s="276">
        <f>SUM(F748:F750)</f>
        <v>0</v>
      </c>
    </row>
    <row r="748" spans="1:6" x14ac:dyDescent="0.25">
      <c r="A748" s="304"/>
      <c r="B748" s="312"/>
      <c r="C748" s="305"/>
      <c r="D748" s="279">
        <f>B748+C748</f>
        <v>0</v>
      </c>
      <c r="E748" s="281"/>
      <c r="F748" s="280">
        <v>0</v>
      </c>
    </row>
    <row r="749" spans="1:6" x14ac:dyDescent="0.25">
      <c r="A749" s="306"/>
      <c r="B749" s="313"/>
      <c r="C749" s="307"/>
      <c r="D749" s="279">
        <f>B749+C749</f>
        <v>0</v>
      </c>
      <c r="E749" s="281"/>
      <c r="F749" s="280">
        <v>0</v>
      </c>
    </row>
    <row r="750" spans="1:6" x14ac:dyDescent="0.25">
      <c r="A750" s="308"/>
      <c r="B750" s="309"/>
      <c r="C750" s="309"/>
      <c r="D750" s="279">
        <f>B750+C750</f>
        <v>0</v>
      </c>
      <c r="E750" s="281"/>
      <c r="F750" s="280">
        <v>0</v>
      </c>
    </row>
    <row r="751" spans="1:6" x14ac:dyDescent="0.25">
      <c r="A751" s="274" t="s">
        <v>672</v>
      </c>
      <c r="B751" s="275">
        <f>SUM(B752:B754)</f>
        <v>0</v>
      </c>
      <c r="C751" s="275">
        <f>SUM(C752:C754)</f>
        <v>0</v>
      </c>
      <c r="D751" s="275">
        <f>SUM(D752:D754)</f>
        <v>0</v>
      </c>
      <c r="E751" s="277" t="s">
        <v>62</v>
      </c>
      <c r="F751" s="276">
        <f>SUM(F752:F754)</f>
        <v>0</v>
      </c>
    </row>
    <row r="752" spans="1:6" x14ac:dyDescent="0.25">
      <c r="A752" s="304"/>
      <c r="B752" s="305"/>
      <c r="C752" s="305"/>
      <c r="D752" s="279">
        <f>B752+C752</f>
        <v>0</v>
      </c>
      <c r="E752" s="303"/>
      <c r="F752" s="280">
        <f>E752*B752</f>
        <v>0</v>
      </c>
    </row>
    <row r="753" spans="1:6" x14ac:dyDescent="0.25">
      <c r="A753" s="306"/>
      <c r="B753" s="307"/>
      <c r="C753" s="307"/>
      <c r="D753" s="279">
        <f>B753+C753</f>
        <v>0</v>
      </c>
      <c r="E753" s="303"/>
      <c r="F753" s="280">
        <f>E753*B753</f>
        <v>0</v>
      </c>
    </row>
    <row r="754" spans="1:6" x14ac:dyDescent="0.25">
      <c r="A754" s="308"/>
      <c r="B754" s="309"/>
      <c r="C754" s="309"/>
      <c r="D754" s="279">
        <f>B754+C754</f>
        <v>0</v>
      </c>
      <c r="E754" s="303"/>
      <c r="F754" s="280">
        <f>E754*B754</f>
        <v>0</v>
      </c>
    </row>
    <row r="755" spans="1:6" ht="15.75" x14ac:dyDescent="0.25">
      <c r="A755" s="267" t="s">
        <v>321</v>
      </c>
      <c r="B755" s="282">
        <f>B713+B747+B751</f>
        <v>0</v>
      </c>
      <c r="C755" s="282">
        <f>C713+C747+C751</f>
        <v>0</v>
      </c>
      <c r="D755" s="282">
        <f>D713+D747+D751</f>
        <v>0</v>
      </c>
      <c r="E755" s="283" t="s">
        <v>62</v>
      </c>
      <c r="F755" s="284">
        <f>F713+F747+F751+F712</f>
        <v>0</v>
      </c>
    </row>
    <row r="756" spans="1:6" x14ac:dyDescent="0.25">
      <c r="A756" s="1099" t="s">
        <v>338</v>
      </c>
      <c r="B756" s="1100"/>
      <c r="C756" s="1100"/>
      <c r="D756" s="1100"/>
      <c r="E756" s="1100"/>
      <c r="F756" s="1101"/>
    </row>
    <row r="757" spans="1:6" x14ac:dyDescent="0.25">
      <c r="A757" s="273" t="s">
        <v>339</v>
      </c>
      <c r="B757" s="731" t="s">
        <v>634</v>
      </c>
      <c r="C757" s="273" t="s">
        <v>340</v>
      </c>
      <c r="D757" s="273" t="s">
        <v>341</v>
      </c>
      <c r="E757" s="285" t="s">
        <v>665</v>
      </c>
      <c r="F757" s="273" t="s">
        <v>673</v>
      </c>
    </row>
    <row r="758" spans="1:6" x14ac:dyDescent="0.25">
      <c r="A758" s="329"/>
      <c r="B758" s="304"/>
      <c r="C758" s="317"/>
      <c r="D758" s="317"/>
      <c r="E758" s="318"/>
      <c r="F758" s="319"/>
    </row>
    <row r="759" spans="1:6" x14ac:dyDescent="0.25">
      <c r="A759" s="325"/>
      <c r="B759" s="306"/>
      <c r="C759" s="301"/>
      <c r="D759" s="301"/>
      <c r="E759" s="323"/>
      <c r="F759" s="324"/>
    </row>
    <row r="760" spans="1:6" x14ac:dyDescent="0.25">
      <c r="A760" s="325"/>
      <c r="B760" s="306"/>
      <c r="C760" s="301"/>
      <c r="D760" s="301"/>
      <c r="E760" s="323"/>
      <c r="F760" s="324"/>
    </row>
    <row r="761" spans="1:6" x14ac:dyDescent="0.25">
      <c r="A761" s="325"/>
      <c r="B761" s="306"/>
      <c r="C761" s="301"/>
      <c r="D761" s="301"/>
      <c r="E761" s="323"/>
      <c r="F761" s="324"/>
    </row>
    <row r="762" spans="1:6" x14ac:dyDescent="0.25">
      <c r="A762" s="325"/>
      <c r="B762" s="306"/>
      <c r="C762" s="301"/>
      <c r="D762" s="301"/>
      <c r="E762" s="323"/>
      <c r="F762" s="324"/>
    </row>
    <row r="763" spans="1:6" x14ac:dyDescent="0.25">
      <c r="A763" s="325"/>
      <c r="B763" s="306"/>
      <c r="C763" s="301"/>
      <c r="D763" s="301"/>
      <c r="E763" s="323"/>
      <c r="F763" s="324"/>
    </row>
    <row r="764" spans="1:6" x14ac:dyDescent="0.25">
      <c r="A764" s="325"/>
      <c r="B764" s="306"/>
      <c r="C764" s="301"/>
      <c r="D764" s="301"/>
      <c r="E764" s="323"/>
      <c r="F764" s="324"/>
    </row>
    <row r="765" spans="1:6" x14ac:dyDescent="0.25">
      <c r="A765" s="325"/>
      <c r="B765" s="306"/>
      <c r="C765" s="301"/>
      <c r="D765" s="301"/>
      <c r="E765" s="323"/>
      <c r="F765" s="324"/>
    </row>
    <row r="766" spans="1:6" x14ac:dyDescent="0.25">
      <c r="A766" s="325"/>
      <c r="B766" s="306"/>
      <c r="C766" s="301"/>
      <c r="D766" s="301"/>
      <c r="E766" s="323"/>
      <c r="F766" s="324"/>
    </row>
    <row r="767" spans="1:6" x14ac:dyDescent="0.25">
      <c r="A767" s="325"/>
      <c r="B767" s="306"/>
      <c r="C767" s="301"/>
      <c r="D767" s="301"/>
      <c r="E767" s="323"/>
      <c r="F767" s="324"/>
    </row>
    <row r="768" spans="1:6" x14ac:dyDescent="0.25">
      <c r="A768" s="325"/>
      <c r="B768" s="306"/>
      <c r="C768" s="301"/>
      <c r="D768" s="301"/>
      <c r="E768" s="323"/>
      <c r="F768" s="324"/>
    </row>
    <row r="769" spans="1:6" x14ac:dyDescent="0.25">
      <c r="A769" s="325"/>
      <c r="B769" s="306"/>
      <c r="C769" s="301"/>
      <c r="D769" s="301"/>
      <c r="E769" s="323"/>
      <c r="F769" s="324"/>
    </row>
    <row r="770" spans="1:6" x14ac:dyDescent="0.25">
      <c r="A770" s="325"/>
      <c r="B770" s="306"/>
      <c r="C770" s="301"/>
      <c r="D770" s="301"/>
      <c r="E770" s="323"/>
      <c r="F770" s="324"/>
    </row>
    <row r="771" spans="1:6" x14ac:dyDescent="0.25">
      <c r="A771" s="325"/>
      <c r="B771" s="306"/>
      <c r="C771" s="301"/>
      <c r="D771" s="301"/>
      <c r="E771" s="323"/>
      <c r="F771" s="324"/>
    </row>
    <row r="772" spans="1:6" x14ac:dyDescent="0.25">
      <c r="A772" s="326"/>
      <c r="B772" s="308"/>
      <c r="C772" s="302"/>
      <c r="D772" s="302"/>
      <c r="E772" s="327"/>
      <c r="F772" s="328"/>
    </row>
    <row r="773" spans="1:6" ht="15.75" x14ac:dyDescent="0.25">
      <c r="A773" s="267" t="s">
        <v>321</v>
      </c>
      <c r="B773" s="282" t="s">
        <v>62</v>
      </c>
      <c r="C773" s="282" t="s">
        <v>62</v>
      </c>
      <c r="D773" s="282" t="s">
        <v>62</v>
      </c>
      <c r="E773" s="283">
        <f>SUM(E758:E772)</f>
        <v>0</v>
      </c>
      <c r="F773" s="284" t="s">
        <v>62</v>
      </c>
    </row>
    <row r="774" spans="1:6" x14ac:dyDescent="0.25">
      <c r="A774" s="1102" t="s">
        <v>342</v>
      </c>
      <c r="B774" s="1102"/>
      <c r="C774" s="1102"/>
      <c r="D774" s="1102"/>
      <c r="E774" s="1102"/>
      <c r="F774" s="1102"/>
    </row>
    <row r="775" spans="1:6" x14ac:dyDescent="0.25">
      <c r="A775" s="268" t="s">
        <v>315</v>
      </c>
      <c r="B775" s="268" t="s">
        <v>340</v>
      </c>
      <c r="C775" s="267" t="s">
        <v>674</v>
      </c>
      <c r="D775" s="268" t="s">
        <v>343</v>
      </c>
      <c r="E775" s="268" t="s">
        <v>675</v>
      </c>
      <c r="F775" s="268" t="s">
        <v>665</v>
      </c>
    </row>
    <row r="776" spans="1:6" x14ac:dyDescent="0.25">
      <c r="A776" s="329"/>
      <c r="B776" s="317"/>
      <c r="C776" s="330"/>
      <c r="D776" s="317"/>
      <c r="E776" s="317"/>
      <c r="F776" s="331"/>
    </row>
    <row r="777" spans="1:6" x14ac:dyDescent="0.25">
      <c r="A777" s="325"/>
      <c r="B777" s="332"/>
      <c r="C777" s="306"/>
      <c r="D777" s="301"/>
      <c r="E777" s="301"/>
      <c r="F777" s="333"/>
    </row>
    <row r="778" spans="1:6" x14ac:dyDescent="0.25">
      <c r="A778" s="325"/>
      <c r="B778" s="332"/>
      <c r="C778" s="306"/>
      <c r="D778" s="301"/>
      <c r="E778" s="301"/>
      <c r="F778" s="333"/>
    </row>
    <row r="779" spans="1:6" x14ac:dyDescent="0.25">
      <c r="A779" s="325"/>
      <c r="B779" s="332"/>
      <c r="C779" s="306"/>
      <c r="D779" s="301"/>
      <c r="E779" s="301"/>
      <c r="F779" s="333"/>
    </row>
    <row r="780" spans="1:6" x14ac:dyDescent="0.25">
      <c r="A780" s="325"/>
      <c r="B780" s="332"/>
      <c r="C780" s="306"/>
      <c r="D780" s="301"/>
      <c r="E780" s="301"/>
      <c r="F780" s="333"/>
    </row>
    <row r="781" spans="1:6" x14ac:dyDescent="0.25">
      <c r="A781" s="325"/>
      <c r="B781" s="332"/>
      <c r="C781" s="306"/>
      <c r="D781" s="301"/>
      <c r="E781" s="301"/>
      <c r="F781" s="333"/>
    </row>
    <row r="782" spans="1:6" x14ac:dyDescent="0.25">
      <c r="A782" s="325"/>
      <c r="B782" s="332"/>
      <c r="C782" s="306"/>
      <c r="D782" s="301"/>
      <c r="E782" s="301"/>
      <c r="F782" s="333"/>
    </row>
    <row r="783" spans="1:6" x14ac:dyDescent="0.25">
      <c r="A783" s="325"/>
      <c r="B783" s="332"/>
      <c r="C783" s="306"/>
      <c r="D783" s="301"/>
      <c r="E783" s="301"/>
      <c r="F783" s="333"/>
    </row>
    <row r="784" spans="1:6" x14ac:dyDescent="0.25">
      <c r="A784" s="325"/>
      <c r="B784" s="332"/>
      <c r="C784" s="306"/>
      <c r="D784" s="301"/>
      <c r="E784" s="301"/>
      <c r="F784" s="333"/>
    </row>
    <row r="785" spans="1:6" x14ac:dyDescent="0.25">
      <c r="A785" s="325"/>
      <c r="B785" s="332"/>
      <c r="C785" s="306"/>
      <c r="D785" s="301"/>
      <c r="E785" s="301"/>
      <c r="F785" s="333"/>
    </row>
    <row r="786" spans="1:6" x14ac:dyDescent="0.25">
      <c r="A786" s="325"/>
      <c r="B786" s="332"/>
      <c r="C786" s="306"/>
      <c r="D786" s="301"/>
      <c r="E786" s="301"/>
      <c r="F786" s="333"/>
    </row>
    <row r="787" spans="1:6" x14ac:dyDescent="0.25">
      <c r="A787" s="325"/>
      <c r="B787" s="332"/>
      <c r="C787" s="306"/>
      <c r="D787" s="301"/>
      <c r="E787" s="301"/>
      <c r="F787" s="333"/>
    </row>
    <row r="788" spans="1:6" x14ac:dyDescent="0.25">
      <c r="A788" s="325"/>
      <c r="B788" s="332"/>
      <c r="C788" s="306"/>
      <c r="D788" s="301"/>
      <c r="E788" s="301"/>
      <c r="F788" s="333"/>
    </row>
    <row r="789" spans="1:6" x14ac:dyDescent="0.25">
      <c r="A789" s="325"/>
      <c r="B789" s="332"/>
      <c r="C789" s="306"/>
      <c r="D789" s="301"/>
      <c r="E789" s="301"/>
      <c r="F789" s="333"/>
    </row>
    <row r="790" spans="1:6" x14ac:dyDescent="0.25">
      <c r="A790" s="325"/>
      <c r="B790" s="332"/>
      <c r="C790" s="306"/>
      <c r="D790" s="301"/>
      <c r="E790" s="301"/>
      <c r="F790" s="333"/>
    </row>
    <row r="791" spans="1:6" x14ac:dyDescent="0.25">
      <c r="A791" s="325"/>
      <c r="B791" s="332"/>
      <c r="C791" s="306"/>
      <c r="D791" s="301"/>
      <c r="E791" s="301"/>
      <c r="F791" s="333"/>
    </row>
    <row r="792" spans="1:6" x14ac:dyDescent="0.25">
      <c r="A792" s="325"/>
      <c r="B792" s="332"/>
      <c r="C792" s="306"/>
      <c r="D792" s="301"/>
      <c r="E792" s="301"/>
      <c r="F792" s="333"/>
    </row>
    <row r="793" spans="1:6" x14ac:dyDescent="0.25">
      <c r="A793" s="325"/>
      <c r="B793" s="332"/>
      <c r="C793" s="306"/>
      <c r="D793" s="301"/>
      <c r="E793" s="301"/>
      <c r="F793" s="333"/>
    </row>
    <row r="794" spans="1:6" x14ac:dyDescent="0.25">
      <c r="A794" s="325"/>
      <c r="B794" s="332"/>
      <c r="C794" s="306"/>
      <c r="D794" s="301"/>
      <c r="E794" s="301"/>
      <c r="F794" s="333"/>
    </row>
    <row r="795" spans="1:6" x14ac:dyDescent="0.25">
      <c r="A795" s="273" t="s">
        <v>321</v>
      </c>
      <c r="B795" s="731" t="s">
        <v>62</v>
      </c>
      <c r="C795" s="274" t="s">
        <v>62</v>
      </c>
      <c r="D795" s="273" t="s">
        <v>62</v>
      </c>
      <c r="E795" s="273" t="s">
        <v>62</v>
      </c>
      <c r="F795" s="286">
        <f>SUM(F776:F794)</f>
        <v>0</v>
      </c>
    </row>
    <row r="796" spans="1:6" x14ac:dyDescent="0.25">
      <c r="A796" s="1102" t="s">
        <v>344</v>
      </c>
      <c r="B796" s="1102"/>
      <c r="C796" s="1102"/>
      <c r="D796" s="1102"/>
      <c r="E796" s="1102"/>
      <c r="F796" s="1102"/>
    </row>
    <row r="797" spans="1:6" x14ac:dyDescent="0.25">
      <c r="A797" s="268" t="s">
        <v>315</v>
      </c>
      <c r="B797" s="268" t="s">
        <v>340</v>
      </c>
      <c r="C797" s="267" t="s">
        <v>676</v>
      </c>
      <c r="D797" s="268" t="s">
        <v>677</v>
      </c>
      <c r="E797" s="268" t="s">
        <v>675</v>
      </c>
      <c r="F797" s="268" t="s">
        <v>665</v>
      </c>
    </row>
    <row r="798" spans="1:6" x14ac:dyDescent="0.25">
      <c r="A798" s="329"/>
      <c r="B798" s="317"/>
      <c r="C798" s="304"/>
      <c r="D798" s="317"/>
      <c r="E798" s="317"/>
      <c r="F798" s="331"/>
    </row>
    <row r="799" spans="1:6" x14ac:dyDescent="0.25">
      <c r="A799" s="325"/>
      <c r="B799" s="332"/>
      <c r="C799" s="306"/>
      <c r="D799" s="301"/>
      <c r="E799" s="301"/>
      <c r="F799" s="333"/>
    </row>
    <row r="800" spans="1:6" x14ac:dyDescent="0.25">
      <c r="A800" s="325"/>
      <c r="B800" s="332"/>
      <c r="C800" s="306"/>
      <c r="D800" s="301"/>
      <c r="E800" s="301"/>
      <c r="F800" s="333"/>
    </row>
    <row r="801" spans="1:6" x14ac:dyDescent="0.25">
      <c r="A801" s="325"/>
      <c r="B801" s="332"/>
      <c r="C801" s="306"/>
      <c r="D801" s="301"/>
      <c r="E801" s="301"/>
      <c r="F801" s="333"/>
    </row>
    <row r="802" spans="1:6" x14ac:dyDescent="0.25">
      <c r="A802" s="325"/>
      <c r="B802" s="332"/>
      <c r="C802" s="306"/>
      <c r="D802" s="301"/>
      <c r="E802" s="301"/>
      <c r="F802" s="333"/>
    </row>
    <row r="803" spans="1:6" x14ac:dyDescent="0.25">
      <c r="A803" s="325"/>
      <c r="B803" s="332"/>
      <c r="C803" s="306"/>
      <c r="D803" s="301"/>
      <c r="E803" s="301"/>
      <c r="F803" s="333"/>
    </row>
    <row r="804" spans="1:6" x14ac:dyDescent="0.25">
      <c r="A804" s="325"/>
      <c r="B804" s="332"/>
      <c r="C804" s="306"/>
      <c r="D804" s="301"/>
      <c r="E804" s="301"/>
      <c r="F804" s="333"/>
    </row>
    <row r="805" spans="1:6" x14ac:dyDescent="0.25">
      <c r="A805" s="325"/>
      <c r="B805" s="332"/>
      <c r="C805" s="306"/>
      <c r="D805" s="301"/>
      <c r="E805" s="301"/>
      <c r="F805" s="333"/>
    </row>
    <row r="806" spans="1:6" x14ac:dyDescent="0.25">
      <c r="A806" s="325"/>
      <c r="B806" s="332"/>
      <c r="C806" s="306"/>
      <c r="D806" s="301"/>
      <c r="E806" s="301"/>
      <c r="F806" s="333"/>
    </row>
    <row r="807" spans="1:6" x14ac:dyDescent="0.25">
      <c r="A807" s="325"/>
      <c r="B807" s="332"/>
      <c r="C807" s="306"/>
      <c r="D807" s="301"/>
      <c r="E807" s="301"/>
      <c r="F807" s="333"/>
    </row>
    <row r="808" spans="1:6" x14ac:dyDescent="0.25">
      <c r="A808" s="325"/>
      <c r="B808" s="332"/>
      <c r="C808" s="306"/>
      <c r="D808" s="301"/>
      <c r="E808" s="301"/>
      <c r="F808" s="333"/>
    </row>
    <row r="809" spans="1:6" x14ac:dyDescent="0.25">
      <c r="A809" s="325"/>
      <c r="B809" s="332"/>
      <c r="C809" s="306"/>
      <c r="D809" s="301"/>
      <c r="E809" s="301"/>
      <c r="F809" s="333"/>
    </row>
    <row r="810" spans="1:6" x14ac:dyDescent="0.25">
      <c r="A810" s="325"/>
      <c r="B810" s="332"/>
      <c r="C810" s="306"/>
      <c r="D810" s="301"/>
      <c r="E810" s="301"/>
      <c r="F810" s="333"/>
    </row>
    <row r="811" spans="1:6" x14ac:dyDescent="0.25">
      <c r="A811" s="325"/>
      <c r="B811" s="332"/>
      <c r="C811" s="306"/>
      <c r="D811" s="301"/>
      <c r="E811" s="301"/>
      <c r="F811" s="333"/>
    </row>
    <row r="812" spans="1:6" x14ac:dyDescent="0.25">
      <c r="A812" s="325"/>
      <c r="B812" s="332"/>
      <c r="C812" s="306"/>
      <c r="D812" s="301"/>
      <c r="E812" s="301"/>
      <c r="F812" s="333"/>
    </row>
    <row r="813" spans="1:6" x14ac:dyDescent="0.25">
      <c r="A813" s="325"/>
      <c r="B813" s="332"/>
      <c r="C813" s="306"/>
      <c r="D813" s="301"/>
      <c r="E813" s="301"/>
      <c r="F813" s="333"/>
    </row>
    <row r="814" spans="1:6" x14ac:dyDescent="0.25">
      <c r="A814" s="325"/>
      <c r="B814" s="332"/>
      <c r="C814" s="306"/>
      <c r="D814" s="301"/>
      <c r="E814" s="301"/>
      <c r="F814" s="333"/>
    </row>
    <row r="815" spans="1:6" x14ac:dyDescent="0.25">
      <c r="A815" s="325"/>
      <c r="B815" s="332"/>
      <c r="C815" s="306"/>
      <c r="D815" s="301"/>
      <c r="E815" s="301"/>
      <c r="F815" s="333"/>
    </row>
    <row r="816" spans="1:6" x14ac:dyDescent="0.25">
      <c r="A816" s="325"/>
      <c r="B816" s="332"/>
      <c r="C816" s="306"/>
      <c r="D816" s="301"/>
      <c r="E816" s="301"/>
      <c r="F816" s="333"/>
    </row>
    <row r="817" spans="1:6" x14ac:dyDescent="0.25">
      <c r="A817" s="273" t="s">
        <v>321</v>
      </c>
      <c r="B817" s="731" t="s">
        <v>62</v>
      </c>
      <c r="C817" s="731" t="s">
        <v>62</v>
      </c>
      <c r="D817" s="273" t="s">
        <v>62</v>
      </c>
      <c r="E817" s="273" t="s">
        <v>62</v>
      </c>
      <c r="F817" s="286">
        <f>SUM(F798:F816)</f>
        <v>0</v>
      </c>
    </row>
    <row r="818" spans="1:6" x14ac:dyDescent="0.25">
      <c r="A818" s="1086" t="s">
        <v>678</v>
      </c>
      <c r="B818" s="1087"/>
      <c r="C818" s="1087"/>
      <c r="D818" s="1087"/>
      <c r="E818" s="1087"/>
      <c r="F818" s="1088"/>
    </row>
    <row r="819" spans="1:6" x14ac:dyDescent="0.25">
      <c r="A819" s="1089" t="s">
        <v>315</v>
      </c>
      <c r="B819" s="1091" t="s">
        <v>679</v>
      </c>
      <c r="C819" s="1092"/>
      <c r="D819" s="1095" t="s">
        <v>680</v>
      </c>
      <c r="E819" s="1097" t="s">
        <v>681</v>
      </c>
      <c r="F819" s="1098"/>
    </row>
    <row r="820" spans="1:6" x14ac:dyDescent="0.25">
      <c r="A820" s="1090"/>
      <c r="B820" s="1093"/>
      <c r="C820" s="1094"/>
      <c r="D820" s="1096"/>
      <c r="E820" s="287" t="s">
        <v>682</v>
      </c>
      <c r="F820" s="287" t="s">
        <v>321</v>
      </c>
    </row>
    <row r="821" spans="1:6" ht="15.75" x14ac:dyDescent="0.25">
      <c r="A821" s="334" t="s">
        <v>347</v>
      </c>
      <c r="B821" s="1082"/>
      <c r="C821" s="1083"/>
      <c r="D821" s="334"/>
      <c r="E821" s="345"/>
      <c r="F821" s="288">
        <f t="shared" ref="F821:F833" si="18">D821*E821</f>
        <v>0</v>
      </c>
    </row>
    <row r="822" spans="1:6" ht="15.75" x14ac:dyDescent="0.25">
      <c r="A822" s="337" t="s">
        <v>348</v>
      </c>
      <c r="B822" s="1080"/>
      <c r="C822" s="1081"/>
      <c r="D822" s="337"/>
      <c r="E822" s="343"/>
      <c r="F822" s="289">
        <f t="shared" si="18"/>
        <v>0</v>
      </c>
    </row>
    <row r="823" spans="1:6" ht="15.75" x14ac:dyDescent="0.25">
      <c r="A823" s="337" t="s">
        <v>349</v>
      </c>
      <c r="B823" s="1080"/>
      <c r="C823" s="1081"/>
      <c r="D823" s="342"/>
      <c r="E823" s="343"/>
      <c r="F823" s="289">
        <f t="shared" si="18"/>
        <v>0</v>
      </c>
    </row>
    <row r="824" spans="1:6" ht="15.75" x14ac:dyDescent="0.25">
      <c r="A824" s="337" t="s">
        <v>350</v>
      </c>
      <c r="B824" s="1080"/>
      <c r="C824" s="1081"/>
      <c r="D824" s="337"/>
      <c r="E824" s="343"/>
      <c r="F824" s="289">
        <f t="shared" si="18"/>
        <v>0</v>
      </c>
    </row>
    <row r="825" spans="1:6" ht="15.75" x14ac:dyDescent="0.25">
      <c r="A825" s="337" t="s">
        <v>351</v>
      </c>
      <c r="B825" s="1080"/>
      <c r="C825" s="1081"/>
      <c r="D825" s="337"/>
      <c r="E825" s="343"/>
      <c r="F825" s="289">
        <f t="shared" si="18"/>
        <v>0</v>
      </c>
    </row>
    <row r="826" spans="1:6" ht="15.75" x14ac:dyDescent="0.25">
      <c r="A826" s="337" t="s">
        <v>352</v>
      </c>
      <c r="B826" s="1080"/>
      <c r="C826" s="1081"/>
      <c r="D826" s="342"/>
      <c r="E826" s="343"/>
      <c r="F826" s="289">
        <f t="shared" si="18"/>
        <v>0</v>
      </c>
    </row>
    <row r="827" spans="1:6" ht="15.75" x14ac:dyDescent="0.25">
      <c r="A827" s="337" t="s">
        <v>353</v>
      </c>
      <c r="B827" s="1080"/>
      <c r="C827" s="1081"/>
      <c r="D827" s="337"/>
      <c r="E827" s="343"/>
      <c r="F827" s="289">
        <f t="shared" si="18"/>
        <v>0</v>
      </c>
    </row>
    <row r="828" spans="1:6" ht="15.75" x14ac:dyDescent="0.25">
      <c r="A828" s="337" t="s">
        <v>354</v>
      </c>
      <c r="B828" s="1080"/>
      <c r="C828" s="1081"/>
      <c r="D828" s="337"/>
      <c r="E828" s="343"/>
      <c r="F828" s="289">
        <f t="shared" si="18"/>
        <v>0</v>
      </c>
    </row>
    <row r="829" spans="1:6" ht="15.75" x14ac:dyDescent="0.25">
      <c r="A829" s="337" t="s">
        <v>355</v>
      </c>
      <c r="B829" s="1080"/>
      <c r="C829" s="1081"/>
      <c r="D829" s="342"/>
      <c r="E829" s="343"/>
      <c r="F829" s="289">
        <f t="shared" si="18"/>
        <v>0</v>
      </c>
    </row>
    <row r="830" spans="1:6" ht="15.75" x14ac:dyDescent="0.25">
      <c r="A830" s="337"/>
      <c r="B830" s="1080"/>
      <c r="C830" s="1081"/>
      <c r="D830" s="337"/>
      <c r="E830" s="343"/>
      <c r="F830" s="289">
        <f t="shared" si="18"/>
        <v>0</v>
      </c>
    </row>
    <row r="831" spans="1:6" ht="15.75" x14ac:dyDescent="0.25">
      <c r="A831" s="337"/>
      <c r="B831" s="1080"/>
      <c r="C831" s="1081"/>
      <c r="D831" s="337"/>
      <c r="E831" s="343"/>
      <c r="F831" s="289">
        <f t="shared" si="18"/>
        <v>0</v>
      </c>
    </row>
    <row r="832" spans="1:6" ht="15.75" x14ac:dyDescent="0.25">
      <c r="A832" s="337"/>
      <c r="B832" s="1080"/>
      <c r="C832" s="1081"/>
      <c r="D832" s="337"/>
      <c r="E832" s="343"/>
      <c r="F832" s="289">
        <f t="shared" si="18"/>
        <v>0</v>
      </c>
    </row>
    <row r="833" spans="1:6" ht="15.75" x14ac:dyDescent="0.25">
      <c r="A833" s="344"/>
      <c r="B833" s="1084"/>
      <c r="C833" s="1085"/>
      <c r="D833" s="337"/>
      <c r="E833" s="343"/>
      <c r="F833" s="289">
        <f t="shared" si="18"/>
        <v>0</v>
      </c>
    </row>
    <row r="834" spans="1:6" ht="15.75" x14ac:dyDescent="0.25">
      <c r="A834" s="290" t="s">
        <v>321</v>
      </c>
      <c r="B834" s="955" t="s">
        <v>62</v>
      </c>
      <c r="C834" s="956"/>
      <c r="D834" s="290" t="s">
        <v>62</v>
      </c>
      <c r="E834" s="290" t="s">
        <v>62</v>
      </c>
      <c r="F834" s="291">
        <f>SUM(F821:F833)</f>
        <v>0</v>
      </c>
    </row>
    <row r="835" spans="1:6" x14ac:dyDescent="0.25">
      <c r="A835" s="1086" t="s">
        <v>683</v>
      </c>
      <c r="B835" s="1087"/>
      <c r="C835" s="1087"/>
      <c r="D835" s="1087"/>
      <c r="E835" s="1087"/>
      <c r="F835" s="1088"/>
    </row>
    <row r="836" spans="1:6" x14ac:dyDescent="0.25">
      <c r="A836" s="1089" t="s">
        <v>315</v>
      </c>
      <c r="B836" s="1091" t="s">
        <v>679</v>
      </c>
      <c r="C836" s="1092"/>
      <c r="D836" s="1095" t="s">
        <v>680</v>
      </c>
      <c r="E836" s="1097" t="s">
        <v>681</v>
      </c>
      <c r="F836" s="1098"/>
    </row>
    <row r="837" spans="1:6" x14ac:dyDescent="0.25">
      <c r="A837" s="1090"/>
      <c r="B837" s="1093"/>
      <c r="C837" s="1094"/>
      <c r="D837" s="1096"/>
      <c r="E837" s="287" t="s">
        <v>682</v>
      </c>
      <c r="F837" s="287" t="s">
        <v>321</v>
      </c>
    </row>
    <row r="838" spans="1:6" ht="15.75" x14ac:dyDescent="0.25">
      <c r="A838" s="334"/>
      <c r="B838" s="1082"/>
      <c r="C838" s="1083"/>
      <c r="D838" s="334"/>
      <c r="E838" s="345"/>
      <c r="F838" s="288">
        <f t="shared" ref="F838:F849" si="19">D838*E838</f>
        <v>0</v>
      </c>
    </row>
    <row r="839" spans="1:6" ht="15.75" x14ac:dyDescent="0.25">
      <c r="A839" s="337"/>
      <c r="B839" s="1080"/>
      <c r="C839" s="1081"/>
      <c r="D839" s="337"/>
      <c r="E839" s="343"/>
      <c r="F839" s="289">
        <f t="shared" si="19"/>
        <v>0</v>
      </c>
    </row>
    <row r="840" spans="1:6" ht="15.75" x14ac:dyDescent="0.25">
      <c r="A840" s="337"/>
      <c r="B840" s="1080"/>
      <c r="C840" s="1081"/>
      <c r="D840" s="342"/>
      <c r="E840" s="343"/>
      <c r="F840" s="289">
        <f t="shared" si="19"/>
        <v>0</v>
      </c>
    </row>
    <row r="841" spans="1:6" ht="15.75" x14ac:dyDescent="0.25">
      <c r="A841" s="337"/>
      <c r="B841" s="1080"/>
      <c r="C841" s="1081"/>
      <c r="D841" s="337"/>
      <c r="E841" s="343"/>
      <c r="F841" s="289">
        <f t="shared" si="19"/>
        <v>0</v>
      </c>
    </row>
    <row r="842" spans="1:6" ht="15.75" x14ac:dyDescent="0.25">
      <c r="A842" s="337"/>
      <c r="B842" s="1080"/>
      <c r="C842" s="1081"/>
      <c r="D842" s="337"/>
      <c r="E842" s="343"/>
      <c r="F842" s="289">
        <f t="shared" si="19"/>
        <v>0</v>
      </c>
    </row>
    <row r="843" spans="1:6" ht="15.75" x14ac:dyDescent="0.25">
      <c r="A843" s="337"/>
      <c r="B843" s="1080"/>
      <c r="C843" s="1081"/>
      <c r="D843" s="342"/>
      <c r="E843" s="343"/>
      <c r="F843" s="289">
        <f t="shared" si="19"/>
        <v>0</v>
      </c>
    </row>
    <row r="844" spans="1:6" ht="15.75" x14ac:dyDescent="0.25">
      <c r="A844" s="337"/>
      <c r="B844" s="1080"/>
      <c r="C844" s="1081"/>
      <c r="D844" s="337"/>
      <c r="E844" s="343"/>
      <c r="F844" s="289">
        <f t="shared" si="19"/>
        <v>0</v>
      </c>
    </row>
    <row r="845" spans="1:6" ht="15.75" x14ac:dyDescent="0.25">
      <c r="A845" s="337"/>
      <c r="B845" s="1080"/>
      <c r="C845" s="1081"/>
      <c r="D845" s="337"/>
      <c r="E845" s="343"/>
      <c r="F845" s="289">
        <f t="shared" si="19"/>
        <v>0</v>
      </c>
    </row>
    <row r="846" spans="1:6" ht="15.75" x14ac:dyDescent="0.25">
      <c r="A846" s="337"/>
      <c r="B846" s="1080"/>
      <c r="C846" s="1081"/>
      <c r="D846" s="342"/>
      <c r="E846" s="343"/>
      <c r="F846" s="289">
        <f t="shared" si="19"/>
        <v>0</v>
      </c>
    </row>
    <row r="847" spans="1:6" ht="15.75" x14ac:dyDescent="0.25">
      <c r="A847" s="337"/>
      <c r="B847" s="1080"/>
      <c r="C847" s="1081"/>
      <c r="D847" s="337"/>
      <c r="E847" s="343"/>
      <c r="F847" s="289">
        <f t="shared" si="19"/>
        <v>0</v>
      </c>
    </row>
    <row r="848" spans="1:6" ht="15.75" x14ac:dyDescent="0.25">
      <c r="A848" s="337"/>
      <c r="B848" s="1080"/>
      <c r="C848" s="1081"/>
      <c r="D848" s="337"/>
      <c r="E848" s="343"/>
      <c r="F848" s="289">
        <f t="shared" si="19"/>
        <v>0</v>
      </c>
    </row>
    <row r="849" spans="1:6" ht="15.75" x14ac:dyDescent="0.25">
      <c r="A849" s="337"/>
      <c r="B849" s="1080"/>
      <c r="C849" s="1081"/>
      <c r="D849" s="342"/>
      <c r="E849" s="343"/>
      <c r="F849" s="289">
        <f t="shared" si="19"/>
        <v>0</v>
      </c>
    </row>
    <row r="850" spans="1:6" ht="15.75" x14ac:dyDescent="0.25">
      <c r="A850" s="290" t="s">
        <v>321</v>
      </c>
      <c r="B850" s="955" t="s">
        <v>62</v>
      </c>
      <c r="C850" s="956"/>
      <c r="D850" s="290" t="s">
        <v>62</v>
      </c>
      <c r="E850" s="290" t="s">
        <v>62</v>
      </c>
      <c r="F850" s="291">
        <f>SUM(F838:F849)</f>
        <v>0</v>
      </c>
    </row>
    <row r="851" spans="1:6" ht="15.75" x14ac:dyDescent="0.25">
      <c r="A851" s="1105" t="s">
        <v>881</v>
      </c>
      <c r="B851" s="1105"/>
      <c r="C851" s="1105"/>
      <c r="D851" s="1105"/>
      <c r="E851" s="1105"/>
      <c r="F851" s="1105"/>
    </row>
    <row r="852" spans="1:6" x14ac:dyDescent="0.25">
      <c r="A852" s="575" t="s">
        <v>647</v>
      </c>
      <c r="B852" s="576" t="s">
        <v>842</v>
      </c>
      <c r="C852" s="576" t="s">
        <v>841</v>
      </c>
      <c r="D852" s="576"/>
      <c r="E852" s="576"/>
      <c r="F852" s="577"/>
    </row>
    <row r="853" spans="1:6" x14ac:dyDescent="0.25">
      <c r="A853" s="270" t="s">
        <v>648</v>
      </c>
      <c r="B853" s="1106"/>
      <c r="C853" s="1106"/>
      <c r="D853" s="1106"/>
      <c r="E853" s="1106"/>
      <c r="F853" s="1106"/>
    </row>
    <row r="854" spans="1:6" x14ac:dyDescent="0.25">
      <c r="A854" s="58" t="s">
        <v>649</v>
      </c>
      <c r="B854" s="1103"/>
      <c r="C854" s="1103"/>
      <c r="D854" s="1103"/>
      <c r="E854" s="1103"/>
      <c r="F854" s="1103"/>
    </row>
    <row r="855" spans="1:6" x14ac:dyDescent="0.25">
      <c r="A855" s="271" t="s">
        <v>650</v>
      </c>
      <c r="B855" s="1103"/>
      <c r="C855" s="1103"/>
      <c r="D855" s="1103"/>
      <c r="E855" s="1103"/>
      <c r="F855" s="1103"/>
    </row>
    <row r="856" spans="1:6" x14ac:dyDescent="0.25">
      <c r="A856" s="58" t="s">
        <v>651</v>
      </c>
      <c r="B856" s="1103"/>
      <c r="C856" s="1103"/>
      <c r="D856" s="1103"/>
      <c r="E856" s="1103"/>
      <c r="F856" s="1103"/>
    </row>
    <row r="857" spans="1:6" x14ac:dyDescent="0.25">
      <c r="A857" s="271" t="s">
        <v>33</v>
      </c>
      <c r="B857" s="1103"/>
      <c r="C857" s="1103"/>
      <c r="D857" s="1103"/>
      <c r="E857" s="1103"/>
      <c r="F857" s="1103"/>
    </row>
    <row r="858" spans="1:6" x14ac:dyDescent="0.25">
      <c r="A858" s="271" t="s">
        <v>57</v>
      </c>
      <c r="B858" s="1103"/>
      <c r="C858" s="1103"/>
      <c r="D858" s="1103"/>
      <c r="E858" s="1103"/>
      <c r="F858" s="1103"/>
    </row>
    <row r="859" spans="1:6" x14ac:dyDescent="0.25">
      <c r="A859" s="271" t="s">
        <v>36</v>
      </c>
      <c r="B859" s="1103"/>
      <c r="C859" s="1103"/>
      <c r="D859" s="1103"/>
      <c r="E859" s="1103"/>
      <c r="F859" s="1103"/>
    </row>
    <row r="860" spans="1:6" x14ac:dyDescent="0.25">
      <c r="A860" s="58" t="s">
        <v>35</v>
      </c>
      <c r="B860" s="1103"/>
      <c r="C860" s="1103"/>
      <c r="D860" s="1103"/>
      <c r="E860" s="1103"/>
      <c r="F860" s="1103"/>
    </row>
    <row r="861" spans="1:6" x14ac:dyDescent="0.25">
      <c r="A861" s="271" t="s">
        <v>44</v>
      </c>
      <c r="B861" s="1103"/>
      <c r="C861" s="1103"/>
      <c r="D861" s="1103"/>
      <c r="E861" s="1103"/>
      <c r="F861" s="1103"/>
    </row>
    <row r="862" spans="1:6" x14ac:dyDescent="0.25">
      <c r="A862" s="58" t="s">
        <v>38</v>
      </c>
      <c r="B862" s="1103"/>
      <c r="C862" s="1103"/>
      <c r="D862" s="1103"/>
      <c r="E862" s="1103"/>
      <c r="F862" s="1103"/>
    </row>
    <row r="863" spans="1:6" x14ac:dyDescent="0.25">
      <c r="A863" s="271" t="s">
        <v>652</v>
      </c>
      <c r="B863" s="1103"/>
      <c r="C863" s="1103"/>
      <c r="D863" s="1103"/>
      <c r="E863" s="1103"/>
      <c r="F863" s="1103"/>
    </row>
    <row r="864" spans="1:6" x14ac:dyDescent="0.25">
      <c r="A864" s="58" t="s">
        <v>653</v>
      </c>
      <c r="B864" s="1103"/>
      <c r="C864" s="1103"/>
      <c r="D864" s="1103"/>
      <c r="E864" s="1103"/>
      <c r="F864" s="1103"/>
    </row>
    <row r="865" spans="1:6" x14ac:dyDescent="0.25">
      <c r="A865" s="272" t="s">
        <v>654</v>
      </c>
      <c r="B865" s="1104"/>
      <c r="C865" s="1104"/>
      <c r="D865" s="1104"/>
      <c r="E865" s="1104"/>
      <c r="F865" s="1104"/>
    </row>
    <row r="866" spans="1:6" x14ac:dyDescent="0.25">
      <c r="A866" s="1099" t="s">
        <v>655</v>
      </c>
      <c r="B866" s="1100"/>
      <c r="C866" s="1100"/>
      <c r="D866" s="1100"/>
      <c r="E866" s="1100"/>
      <c r="F866" s="1101"/>
    </row>
    <row r="867" spans="1:6" x14ac:dyDescent="0.25">
      <c r="A867" s="273" t="s">
        <v>330</v>
      </c>
      <c r="B867" s="273" t="s">
        <v>656</v>
      </c>
      <c r="C867" s="273" t="s">
        <v>657</v>
      </c>
      <c r="D867" s="273" t="s">
        <v>331</v>
      </c>
      <c r="E867" s="273" t="s">
        <v>658</v>
      </c>
      <c r="F867" s="273" t="s">
        <v>659</v>
      </c>
    </row>
    <row r="868" spans="1:6" x14ac:dyDescent="0.25">
      <c r="A868" s="63">
        <v>1</v>
      </c>
      <c r="B868" s="729"/>
      <c r="C868" s="729"/>
      <c r="D868" s="729"/>
      <c r="E868" s="301"/>
      <c r="F868" s="462"/>
    </row>
    <row r="869" spans="1:6" x14ac:dyDescent="0.25">
      <c r="A869" s="63">
        <v>2</v>
      </c>
      <c r="B869" s="729"/>
      <c r="C869" s="729"/>
      <c r="D869" s="729"/>
      <c r="E869" s="301"/>
      <c r="F869" s="462"/>
    </row>
    <row r="870" spans="1:6" x14ac:dyDescent="0.25">
      <c r="A870" s="63">
        <v>3</v>
      </c>
      <c r="B870" s="729"/>
      <c r="C870" s="729"/>
      <c r="D870" s="729"/>
      <c r="E870" s="301"/>
      <c r="F870" s="462"/>
    </row>
    <row r="871" spans="1:6" x14ac:dyDescent="0.25">
      <c r="A871" s="63">
        <v>4</v>
      </c>
      <c r="B871" s="729"/>
      <c r="C871" s="729"/>
      <c r="D871" s="729"/>
      <c r="E871" s="301"/>
      <c r="F871" s="462"/>
    </row>
    <row r="872" spans="1:6" x14ac:dyDescent="0.25">
      <c r="A872" s="63">
        <v>5</v>
      </c>
      <c r="B872" s="729"/>
      <c r="C872" s="729"/>
      <c r="D872" s="729"/>
      <c r="E872" s="301"/>
      <c r="F872" s="462"/>
    </row>
    <row r="873" spans="1:6" x14ac:dyDescent="0.25">
      <c r="A873" s="63">
        <v>6</v>
      </c>
      <c r="B873" s="729"/>
      <c r="C873" s="729"/>
      <c r="D873" s="729"/>
      <c r="E873" s="301"/>
      <c r="F873" s="462"/>
    </row>
    <row r="874" spans="1:6" x14ac:dyDescent="0.25">
      <c r="A874" s="63">
        <v>7</v>
      </c>
      <c r="B874" s="729"/>
      <c r="C874" s="729"/>
      <c r="D874" s="729"/>
      <c r="E874" s="301"/>
      <c r="F874" s="462"/>
    </row>
    <row r="875" spans="1:6" x14ac:dyDescent="0.25">
      <c r="A875" s="63">
        <v>8</v>
      </c>
      <c r="B875" s="729"/>
      <c r="C875" s="729"/>
      <c r="D875" s="729"/>
      <c r="E875" s="301"/>
      <c r="F875" s="462"/>
    </row>
    <row r="876" spans="1:6" x14ac:dyDescent="0.25">
      <c r="A876" s="63">
        <v>9</v>
      </c>
      <c r="B876" s="729"/>
      <c r="C876" s="729"/>
      <c r="D876" s="729"/>
      <c r="E876" s="301"/>
      <c r="F876" s="462"/>
    </row>
    <row r="877" spans="1:6" x14ac:dyDescent="0.25">
      <c r="A877" s="63">
        <v>10</v>
      </c>
      <c r="B877" s="729"/>
      <c r="C877" s="729"/>
      <c r="D877" s="729"/>
      <c r="E877" s="301"/>
      <c r="F877" s="462"/>
    </row>
    <row r="878" spans="1:6" x14ac:dyDescent="0.25">
      <c r="A878" s="63">
        <v>11</v>
      </c>
      <c r="B878" s="729"/>
      <c r="C878" s="729"/>
      <c r="D878" s="729"/>
      <c r="E878" s="301"/>
      <c r="F878" s="462"/>
    </row>
    <row r="879" spans="1:6" x14ac:dyDescent="0.25">
      <c r="A879" s="269">
        <v>12</v>
      </c>
      <c r="B879" s="730"/>
      <c r="C879" s="730"/>
      <c r="D879" s="730"/>
      <c r="E879" s="302"/>
      <c r="F879" s="738"/>
    </row>
    <row r="880" spans="1:6" x14ac:dyDescent="0.25">
      <c r="A880" s="1099" t="s">
        <v>660</v>
      </c>
      <c r="B880" s="1100"/>
      <c r="C880" s="1100"/>
      <c r="D880" s="1100"/>
      <c r="E880" s="1100"/>
      <c r="F880" s="1101"/>
    </row>
    <row r="881" spans="1:6" x14ac:dyDescent="0.25">
      <c r="A881" s="731" t="s">
        <v>315</v>
      </c>
      <c r="B881" s="731" t="s">
        <v>661</v>
      </c>
      <c r="C881" s="731" t="s">
        <v>662</v>
      </c>
      <c r="D881" s="273" t="s">
        <v>663</v>
      </c>
      <c r="E881" s="273" t="s">
        <v>664</v>
      </c>
      <c r="F881" s="273" t="s">
        <v>665</v>
      </c>
    </row>
    <row r="882" spans="1:6" x14ac:dyDescent="0.25">
      <c r="A882" s="274" t="s">
        <v>666</v>
      </c>
      <c r="B882" s="275">
        <f>B883+B917+B921</f>
        <v>0</v>
      </c>
      <c r="C882" s="275">
        <f>C883+C917+C921</f>
        <v>0</v>
      </c>
      <c r="D882" s="275">
        <f>D883+D917+D921</f>
        <v>0</v>
      </c>
      <c r="E882" s="303"/>
      <c r="F882" s="276">
        <f>B882*E882</f>
        <v>0</v>
      </c>
    </row>
    <row r="883" spans="1:6" x14ac:dyDescent="0.25">
      <c r="A883" s="274" t="s">
        <v>667</v>
      </c>
      <c r="B883" s="275">
        <f>B884+B899+B903+B912</f>
        <v>0</v>
      </c>
      <c r="C883" s="275">
        <f>C884+C899+C903+C912</f>
        <v>0</v>
      </c>
      <c r="D883" s="275">
        <f>D884+D899+D903+D912</f>
        <v>0</v>
      </c>
      <c r="E883" s="277" t="s">
        <v>62</v>
      </c>
      <c r="F883" s="276">
        <f>F884+F899+F903+F912</f>
        <v>0</v>
      </c>
    </row>
    <row r="884" spans="1:6" x14ac:dyDescent="0.25">
      <c r="A884" s="274" t="s">
        <v>333</v>
      </c>
      <c r="B884" s="275">
        <f>B885+B889+B893+B897</f>
        <v>0</v>
      </c>
      <c r="C884" s="275">
        <f>C885+C889+C893+C897</f>
        <v>0</v>
      </c>
      <c r="D884" s="275">
        <f>D885+D889+D893+D897</f>
        <v>0</v>
      </c>
      <c r="E884" s="277" t="s">
        <v>62</v>
      </c>
      <c r="F884" s="276">
        <f>F885+F889+F893+F897</f>
        <v>0</v>
      </c>
    </row>
    <row r="885" spans="1:6" x14ac:dyDescent="0.25">
      <c r="A885" s="274" t="s">
        <v>334</v>
      </c>
      <c r="B885" s="275">
        <f>SUM(B886:B888)</f>
        <v>0</v>
      </c>
      <c r="C885" s="275">
        <f>SUM(C886:C888)</f>
        <v>0</v>
      </c>
      <c r="D885" s="275">
        <f>SUM(D886:D888)</f>
        <v>0</v>
      </c>
      <c r="E885" s="277" t="s">
        <v>62</v>
      </c>
      <c r="F885" s="276">
        <f>SUM(F886:F888)</f>
        <v>0</v>
      </c>
    </row>
    <row r="886" spans="1:6" x14ac:dyDescent="0.25">
      <c r="A886" s="304"/>
      <c r="B886" s="305"/>
      <c r="C886" s="305"/>
      <c r="D886" s="279">
        <f>B886+C886</f>
        <v>0</v>
      </c>
      <c r="E886" s="303"/>
      <c r="F886" s="280">
        <f>E886*B886</f>
        <v>0</v>
      </c>
    </row>
    <row r="887" spans="1:6" x14ac:dyDescent="0.25">
      <c r="A887" s="306"/>
      <c r="B887" s="307"/>
      <c r="C887" s="307"/>
      <c r="D887" s="279">
        <f>B887+C887</f>
        <v>0</v>
      </c>
      <c r="E887" s="303"/>
      <c r="F887" s="280">
        <f>E887*B887</f>
        <v>0</v>
      </c>
    </row>
    <row r="888" spans="1:6" x14ac:dyDescent="0.25">
      <c r="A888" s="308"/>
      <c r="B888" s="309"/>
      <c r="C888" s="309"/>
      <c r="D888" s="279">
        <f>B888+C888</f>
        <v>0</v>
      </c>
      <c r="E888" s="303"/>
      <c r="F888" s="280">
        <f>E888*B888</f>
        <v>0</v>
      </c>
    </row>
    <row r="889" spans="1:6" x14ac:dyDescent="0.25">
      <c r="A889" s="274" t="s">
        <v>335</v>
      </c>
      <c r="B889" s="275">
        <f>SUM(B890:B892)</f>
        <v>0</v>
      </c>
      <c r="C889" s="275">
        <f>SUM(C890:C892)</f>
        <v>0</v>
      </c>
      <c r="D889" s="275">
        <f>SUM(D890:D892)</f>
        <v>0</v>
      </c>
      <c r="E889" s="277" t="s">
        <v>62</v>
      </c>
      <c r="F889" s="276">
        <f>SUM(F890:F892)</f>
        <v>0</v>
      </c>
    </row>
    <row r="890" spans="1:6" x14ac:dyDescent="0.25">
      <c r="A890" s="304"/>
      <c r="B890" s="305"/>
      <c r="C890" s="305"/>
      <c r="D890" s="279">
        <f>B890+C890</f>
        <v>0</v>
      </c>
      <c r="E890" s="303"/>
      <c r="F890" s="280">
        <f>E890*B890</f>
        <v>0</v>
      </c>
    </row>
    <row r="891" spans="1:6" x14ac:dyDescent="0.25">
      <c r="A891" s="306"/>
      <c r="B891" s="307"/>
      <c r="C891" s="307"/>
      <c r="D891" s="279">
        <f>B891+C891</f>
        <v>0</v>
      </c>
      <c r="E891" s="303"/>
      <c r="F891" s="280">
        <f>E891*B891</f>
        <v>0</v>
      </c>
    </row>
    <row r="892" spans="1:6" x14ac:dyDescent="0.25">
      <c r="A892" s="308"/>
      <c r="B892" s="309"/>
      <c r="C892" s="309"/>
      <c r="D892" s="279">
        <f>B892+C892</f>
        <v>0</v>
      </c>
      <c r="E892" s="303"/>
      <c r="F892" s="280">
        <f>E892*B892</f>
        <v>0</v>
      </c>
    </row>
    <row r="893" spans="1:6" x14ac:dyDescent="0.25">
      <c r="A893" s="274" t="s">
        <v>336</v>
      </c>
      <c r="B893" s="275">
        <f>SUM(B894:B896)</f>
        <v>0</v>
      </c>
      <c r="C893" s="275">
        <f>SUM(C894:C896)</f>
        <v>0</v>
      </c>
      <c r="D893" s="275">
        <f>SUM(D894:D896)</f>
        <v>0</v>
      </c>
      <c r="E893" s="277" t="s">
        <v>62</v>
      </c>
      <c r="F893" s="276">
        <f>SUM(F894:F896)</f>
        <v>0</v>
      </c>
    </row>
    <row r="894" spans="1:6" x14ac:dyDescent="0.25">
      <c r="A894" s="304"/>
      <c r="B894" s="305"/>
      <c r="C894" s="305"/>
      <c r="D894" s="279">
        <f>B894+C894</f>
        <v>0</v>
      </c>
      <c r="E894" s="303"/>
      <c r="F894" s="280">
        <f>E894*B894</f>
        <v>0</v>
      </c>
    </row>
    <row r="895" spans="1:6" x14ac:dyDescent="0.25">
      <c r="A895" s="306"/>
      <c r="B895" s="307"/>
      <c r="C895" s="307"/>
      <c r="D895" s="279">
        <f>B895+C895</f>
        <v>0</v>
      </c>
      <c r="E895" s="303"/>
      <c r="F895" s="280">
        <f>E895*B895</f>
        <v>0</v>
      </c>
    </row>
    <row r="896" spans="1:6" x14ac:dyDescent="0.25">
      <c r="A896" s="308"/>
      <c r="B896" s="309"/>
      <c r="C896" s="309"/>
      <c r="D896" s="279">
        <f>B896+C896</f>
        <v>0</v>
      </c>
      <c r="E896" s="303"/>
      <c r="F896" s="280">
        <f>E896*B896</f>
        <v>0</v>
      </c>
    </row>
    <row r="897" spans="1:6" x14ac:dyDescent="0.25">
      <c r="A897" s="274" t="s">
        <v>337</v>
      </c>
      <c r="B897" s="275">
        <f>SUM(B898:B898)</f>
        <v>0</v>
      </c>
      <c r="C897" s="275">
        <f>SUM(C898:C898)</f>
        <v>0</v>
      </c>
      <c r="D897" s="275">
        <f>SUM(D898:D898)</f>
        <v>0</v>
      </c>
      <c r="E897" s="277" t="s">
        <v>62</v>
      </c>
      <c r="F897" s="276">
        <f>SUM(F898:F898)</f>
        <v>0</v>
      </c>
    </row>
    <row r="898" spans="1:6" x14ac:dyDescent="0.25">
      <c r="A898" s="310"/>
      <c r="B898" s="311"/>
      <c r="C898" s="311"/>
      <c r="D898" s="279">
        <f>B898+C898</f>
        <v>0</v>
      </c>
      <c r="E898" s="303"/>
      <c r="F898" s="280">
        <f>E898*B898</f>
        <v>0</v>
      </c>
    </row>
    <row r="899" spans="1:6" x14ac:dyDescent="0.25">
      <c r="A899" s="274" t="s">
        <v>668</v>
      </c>
      <c r="B899" s="275">
        <f>SUM(B900:B902)</f>
        <v>0</v>
      </c>
      <c r="C899" s="275">
        <f>SUM(C900:C902)</f>
        <v>0</v>
      </c>
      <c r="D899" s="275">
        <f>SUM(D900:D902)</f>
        <v>0</v>
      </c>
      <c r="E899" s="277" t="s">
        <v>62</v>
      </c>
      <c r="F899" s="276">
        <f>SUM(F900:F902)</f>
        <v>0</v>
      </c>
    </row>
    <row r="900" spans="1:6" x14ac:dyDescent="0.25">
      <c r="A900" s="304"/>
      <c r="B900" s="305"/>
      <c r="C900" s="305"/>
      <c r="D900" s="279">
        <f>B900+C900</f>
        <v>0</v>
      </c>
      <c r="E900" s="303"/>
      <c r="F900" s="280">
        <f>E900*B900</f>
        <v>0</v>
      </c>
    </row>
    <row r="901" spans="1:6" x14ac:dyDescent="0.25">
      <c r="A901" s="306"/>
      <c r="B901" s="307"/>
      <c r="C901" s="307"/>
      <c r="D901" s="279">
        <f>B901+C901</f>
        <v>0</v>
      </c>
      <c r="E901" s="303"/>
      <c r="F901" s="280">
        <f>E901*B901</f>
        <v>0</v>
      </c>
    </row>
    <row r="902" spans="1:6" x14ac:dyDescent="0.25">
      <c r="A902" s="308"/>
      <c r="B902" s="309"/>
      <c r="C902" s="309"/>
      <c r="D902" s="279">
        <f>B902+C902</f>
        <v>0</v>
      </c>
      <c r="E902" s="303"/>
      <c r="F902" s="280">
        <f>E902*B902</f>
        <v>0</v>
      </c>
    </row>
    <row r="903" spans="1:6" x14ac:dyDescent="0.25">
      <c r="A903" s="274" t="s">
        <v>669</v>
      </c>
      <c r="B903" s="275">
        <f>SUM(B904:B911)</f>
        <v>0</v>
      </c>
      <c r="C903" s="275">
        <f>SUM(C904:C911)</f>
        <v>0</v>
      </c>
      <c r="D903" s="275">
        <f>SUM(D904:D911)</f>
        <v>0</v>
      </c>
      <c r="E903" s="277" t="s">
        <v>62</v>
      </c>
      <c r="F903" s="276">
        <f>SUM(F904:F911)</f>
        <v>0</v>
      </c>
    </row>
    <row r="904" spans="1:6" x14ac:dyDescent="0.25">
      <c r="A904" s="304"/>
      <c r="B904" s="305"/>
      <c r="C904" s="305"/>
      <c r="D904" s="279">
        <f t="shared" ref="D904:D911" si="20">B904+C904</f>
        <v>0</v>
      </c>
      <c r="E904" s="303"/>
      <c r="F904" s="280">
        <f t="shared" ref="F904:F911" si="21">E904*B904</f>
        <v>0</v>
      </c>
    </row>
    <row r="905" spans="1:6" x14ac:dyDescent="0.25">
      <c r="A905" s="306"/>
      <c r="B905" s="307"/>
      <c r="C905" s="307"/>
      <c r="D905" s="279">
        <f t="shared" si="20"/>
        <v>0</v>
      </c>
      <c r="E905" s="303"/>
      <c r="F905" s="280">
        <f t="shared" si="21"/>
        <v>0</v>
      </c>
    </row>
    <row r="906" spans="1:6" x14ac:dyDescent="0.25">
      <c r="A906" s="306"/>
      <c r="B906" s="307"/>
      <c r="C906" s="307"/>
      <c r="D906" s="279">
        <f t="shared" si="20"/>
        <v>0</v>
      </c>
      <c r="E906" s="303"/>
      <c r="F906" s="280">
        <f t="shared" si="21"/>
        <v>0</v>
      </c>
    </row>
    <row r="907" spans="1:6" x14ac:dyDescent="0.25">
      <c r="A907" s="306"/>
      <c r="B907" s="307"/>
      <c r="C907" s="307"/>
      <c r="D907" s="279">
        <f t="shared" si="20"/>
        <v>0</v>
      </c>
      <c r="E907" s="303"/>
      <c r="F907" s="280">
        <f t="shared" si="21"/>
        <v>0</v>
      </c>
    </row>
    <row r="908" spans="1:6" x14ac:dyDescent="0.25">
      <c r="A908" s="306"/>
      <c r="B908" s="307"/>
      <c r="C908" s="307"/>
      <c r="D908" s="279">
        <f t="shared" si="20"/>
        <v>0</v>
      </c>
      <c r="E908" s="303"/>
      <c r="F908" s="280">
        <f t="shared" si="21"/>
        <v>0</v>
      </c>
    </row>
    <row r="909" spans="1:6" x14ac:dyDescent="0.25">
      <c r="A909" s="306"/>
      <c r="B909" s="307"/>
      <c r="C909" s="307"/>
      <c r="D909" s="279">
        <f t="shared" si="20"/>
        <v>0</v>
      </c>
      <c r="E909" s="303"/>
      <c r="F909" s="280">
        <f t="shared" si="21"/>
        <v>0</v>
      </c>
    </row>
    <row r="910" spans="1:6" x14ac:dyDescent="0.25">
      <c r="A910" s="306"/>
      <c r="B910" s="307"/>
      <c r="C910" s="307"/>
      <c r="D910" s="279">
        <f t="shared" si="20"/>
        <v>0</v>
      </c>
      <c r="E910" s="303"/>
      <c r="F910" s="280">
        <f t="shared" si="21"/>
        <v>0</v>
      </c>
    </row>
    <row r="911" spans="1:6" x14ac:dyDescent="0.25">
      <c r="A911" s="308"/>
      <c r="B911" s="309"/>
      <c r="C911" s="309"/>
      <c r="D911" s="279">
        <f t="shared" si="20"/>
        <v>0</v>
      </c>
      <c r="E911" s="303"/>
      <c r="F911" s="280">
        <f t="shared" si="21"/>
        <v>0</v>
      </c>
    </row>
    <row r="912" spans="1:6" x14ac:dyDescent="0.25">
      <c r="A912" s="274" t="s">
        <v>670</v>
      </c>
      <c r="B912" s="275">
        <f>SUM(B913:B916)</f>
        <v>0</v>
      </c>
      <c r="C912" s="275">
        <f>SUM(C913:C916)</f>
        <v>0</v>
      </c>
      <c r="D912" s="275">
        <f>SUM(D913:D916)</f>
        <v>0</v>
      </c>
      <c r="E912" s="277" t="s">
        <v>62</v>
      </c>
      <c r="F912" s="276">
        <f>SUM(F913:F916)</f>
        <v>0</v>
      </c>
    </row>
    <row r="913" spans="1:6" x14ac:dyDescent="0.25">
      <c r="A913" s="304"/>
      <c r="B913" s="312"/>
      <c r="C913" s="305"/>
      <c r="D913" s="279">
        <f>B913+C913</f>
        <v>0</v>
      </c>
      <c r="E913" s="303"/>
      <c r="F913" s="280">
        <f>E913*B913</f>
        <v>0</v>
      </c>
    </row>
    <row r="914" spans="1:6" x14ac:dyDescent="0.25">
      <c r="A914" s="306"/>
      <c r="B914" s="313"/>
      <c r="C914" s="307"/>
      <c r="D914" s="279">
        <f>B914+C914</f>
        <v>0</v>
      </c>
      <c r="E914" s="303"/>
      <c r="F914" s="280">
        <f>E914*B914</f>
        <v>0</v>
      </c>
    </row>
    <row r="915" spans="1:6" x14ac:dyDescent="0.25">
      <c r="A915" s="306"/>
      <c r="B915" s="313"/>
      <c r="C915" s="307"/>
      <c r="D915" s="279">
        <f>B915+C915</f>
        <v>0</v>
      </c>
      <c r="E915" s="303"/>
      <c r="F915" s="280">
        <f>E915*B915</f>
        <v>0</v>
      </c>
    </row>
    <row r="916" spans="1:6" x14ac:dyDescent="0.25">
      <c r="A916" s="308"/>
      <c r="B916" s="309"/>
      <c r="C916" s="309"/>
      <c r="D916" s="279">
        <f>B916+C916</f>
        <v>0</v>
      </c>
      <c r="E916" s="303"/>
      <c r="F916" s="280">
        <f>E916*B916</f>
        <v>0</v>
      </c>
    </row>
    <row r="917" spans="1:6" x14ac:dyDescent="0.25">
      <c r="A917" s="274" t="s">
        <v>671</v>
      </c>
      <c r="B917" s="275">
        <f>SUM(B918:B920)</f>
        <v>0</v>
      </c>
      <c r="C917" s="275">
        <f>SUM(C918:C920)</f>
        <v>0</v>
      </c>
      <c r="D917" s="275">
        <f>SUM(D918:D920)</f>
        <v>0</v>
      </c>
      <c r="E917" s="277" t="s">
        <v>62</v>
      </c>
      <c r="F917" s="276">
        <f>SUM(F918:F920)</f>
        <v>0</v>
      </c>
    </row>
    <row r="918" spans="1:6" x14ac:dyDescent="0.25">
      <c r="A918" s="304"/>
      <c r="B918" s="312"/>
      <c r="C918" s="305"/>
      <c r="D918" s="279">
        <f>B918+C918</f>
        <v>0</v>
      </c>
      <c r="E918" s="281"/>
      <c r="F918" s="280">
        <v>0</v>
      </c>
    </row>
    <row r="919" spans="1:6" x14ac:dyDescent="0.25">
      <c r="A919" s="306"/>
      <c r="B919" s="313"/>
      <c r="C919" s="307"/>
      <c r="D919" s="279">
        <f>B919+C919</f>
        <v>0</v>
      </c>
      <c r="E919" s="281"/>
      <c r="F919" s="280">
        <v>0</v>
      </c>
    </row>
    <row r="920" spans="1:6" x14ac:dyDescent="0.25">
      <c r="A920" s="308"/>
      <c r="B920" s="309"/>
      <c r="C920" s="309"/>
      <c r="D920" s="279">
        <f>B920+C920</f>
        <v>0</v>
      </c>
      <c r="E920" s="281"/>
      <c r="F920" s="280">
        <v>0</v>
      </c>
    </row>
    <row r="921" spans="1:6" x14ac:dyDescent="0.25">
      <c r="A921" s="274" t="s">
        <v>672</v>
      </c>
      <c r="B921" s="275">
        <f>SUM(B922:B924)</f>
        <v>0</v>
      </c>
      <c r="C921" s="275">
        <f>SUM(C922:C924)</f>
        <v>0</v>
      </c>
      <c r="D921" s="275">
        <f>SUM(D922:D924)</f>
        <v>0</v>
      </c>
      <c r="E921" s="277" t="s">
        <v>62</v>
      </c>
      <c r="F921" s="276">
        <f>SUM(F922:F924)</f>
        <v>0</v>
      </c>
    </row>
    <row r="922" spans="1:6" x14ac:dyDescent="0.25">
      <c r="A922" s="304"/>
      <c r="B922" s="305"/>
      <c r="C922" s="305"/>
      <c r="D922" s="279">
        <f>B922+C922</f>
        <v>0</v>
      </c>
      <c r="E922" s="303"/>
      <c r="F922" s="280">
        <f>E922*B922</f>
        <v>0</v>
      </c>
    </row>
    <row r="923" spans="1:6" x14ac:dyDescent="0.25">
      <c r="A923" s="306"/>
      <c r="B923" s="307"/>
      <c r="C923" s="307"/>
      <c r="D923" s="279">
        <f>B923+C923</f>
        <v>0</v>
      </c>
      <c r="E923" s="303"/>
      <c r="F923" s="280">
        <f>E923*B923</f>
        <v>0</v>
      </c>
    </row>
    <row r="924" spans="1:6" x14ac:dyDescent="0.25">
      <c r="A924" s="308"/>
      <c r="B924" s="309"/>
      <c r="C924" s="309"/>
      <c r="D924" s="279">
        <f>B924+C924</f>
        <v>0</v>
      </c>
      <c r="E924" s="303"/>
      <c r="F924" s="280">
        <f>E924*B924</f>
        <v>0</v>
      </c>
    </row>
    <row r="925" spans="1:6" ht="15.75" x14ac:dyDescent="0.25">
      <c r="A925" s="267" t="s">
        <v>321</v>
      </c>
      <c r="B925" s="282">
        <f>B883+B917+B921</f>
        <v>0</v>
      </c>
      <c r="C925" s="282">
        <f>C883+C917+C921</f>
        <v>0</v>
      </c>
      <c r="D925" s="282">
        <f>D883+D917+D921</f>
        <v>0</v>
      </c>
      <c r="E925" s="283" t="s">
        <v>62</v>
      </c>
      <c r="F925" s="284">
        <f>F883+F917+F921+F882</f>
        <v>0</v>
      </c>
    </row>
    <row r="926" spans="1:6" x14ac:dyDescent="0.25">
      <c r="A926" s="1099" t="s">
        <v>338</v>
      </c>
      <c r="B926" s="1100"/>
      <c r="C926" s="1100"/>
      <c r="D926" s="1100"/>
      <c r="E926" s="1100"/>
      <c r="F926" s="1101"/>
    </row>
    <row r="927" spans="1:6" x14ac:dyDescent="0.25">
      <c r="A927" s="273" t="s">
        <v>339</v>
      </c>
      <c r="B927" s="731" t="s">
        <v>634</v>
      </c>
      <c r="C927" s="273" t="s">
        <v>340</v>
      </c>
      <c r="D927" s="273" t="s">
        <v>341</v>
      </c>
      <c r="E927" s="285" t="s">
        <v>665</v>
      </c>
      <c r="F927" s="273" t="s">
        <v>673</v>
      </c>
    </row>
    <row r="928" spans="1:6" x14ac:dyDescent="0.25">
      <c r="A928" s="329"/>
      <c r="B928" s="304"/>
      <c r="C928" s="317"/>
      <c r="D928" s="317"/>
      <c r="E928" s="318"/>
      <c r="F928" s="319"/>
    </row>
    <row r="929" spans="1:6" x14ac:dyDescent="0.25">
      <c r="A929" s="325"/>
      <c r="B929" s="306"/>
      <c r="C929" s="301"/>
      <c r="D929" s="301"/>
      <c r="E929" s="323"/>
      <c r="F929" s="324"/>
    </row>
    <row r="930" spans="1:6" x14ac:dyDescent="0.25">
      <c r="A930" s="325"/>
      <c r="B930" s="306"/>
      <c r="C930" s="301"/>
      <c r="D930" s="301"/>
      <c r="E930" s="323"/>
      <c r="F930" s="324"/>
    </row>
    <row r="931" spans="1:6" x14ac:dyDescent="0.25">
      <c r="A931" s="325"/>
      <c r="B931" s="306"/>
      <c r="C931" s="301"/>
      <c r="D931" s="301"/>
      <c r="E931" s="323"/>
      <c r="F931" s="324"/>
    </row>
    <row r="932" spans="1:6" x14ac:dyDescent="0.25">
      <c r="A932" s="325"/>
      <c r="B932" s="306"/>
      <c r="C932" s="301"/>
      <c r="D932" s="301"/>
      <c r="E932" s="323"/>
      <c r="F932" s="324"/>
    </row>
    <row r="933" spans="1:6" x14ac:dyDescent="0.25">
      <c r="A933" s="325"/>
      <c r="B933" s="306"/>
      <c r="C933" s="301"/>
      <c r="D933" s="301"/>
      <c r="E933" s="323"/>
      <c r="F933" s="324"/>
    </row>
    <row r="934" spans="1:6" x14ac:dyDescent="0.25">
      <c r="A934" s="325"/>
      <c r="B934" s="306"/>
      <c r="C934" s="301"/>
      <c r="D934" s="301"/>
      <c r="E934" s="323"/>
      <c r="F934" s="324"/>
    </row>
    <row r="935" spans="1:6" x14ac:dyDescent="0.25">
      <c r="A935" s="325"/>
      <c r="B935" s="306"/>
      <c r="C935" s="301"/>
      <c r="D935" s="301"/>
      <c r="E935" s="323"/>
      <c r="F935" s="324"/>
    </row>
    <row r="936" spans="1:6" x14ac:dyDescent="0.25">
      <c r="A936" s="325"/>
      <c r="B936" s="306"/>
      <c r="C936" s="301"/>
      <c r="D936" s="301"/>
      <c r="E936" s="323"/>
      <c r="F936" s="324"/>
    </row>
    <row r="937" spans="1:6" x14ac:dyDescent="0.25">
      <c r="A937" s="325"/>
      <c r="B937" s="306"/>
      <c r="C937" s="301"/>
      <c r="D937" s="301"/>
      <c r="E937" s="323"/>
      <c r="F937" s="324"/>
    </row>
    <row r="938" spans="1:6" x14ac:dyDescent="0.25">
      <c r="A938" s="325"/>
      <c r="B938" s="306"/>
      <c r="C938" s="301"/>
      <c r="D938" s="301"/>
      <c r="E938" s="323"/>
      <c r="F938" s="324"/>
    </row>
    <row r="939" spans="1:6" x14ac:dyDescent="0.25">
      <c r="A939" s="325"/>
      <c r="B939" s="306"/>
      <c r="C939" s="301"/>
      <c r="D939" s="301"/>
      <c r="E939" s="323"/>
      <c r="F939" s="324"/>
    </row>
    <row r="940" spans="1:6" x14ac:dyDescent="0.25">
      <c r="A940" s="325"/>
      <c r="B940" s="306"/>
      <c r="C940" s="301"/>
      <c r="D940" s="301"/>
      <c r="E940" s="323"/>
      <c r="F940" s="324"/>
    </row>
    <row r="941" spans="1:6" x14ac:dyDescent="0.25">
      <c r="A941" s="325"/>
      <c r="B941" s="306"/>
      <c r="C941" s="301"/>
      <c r="D941" s="301"/>
      <c r="E941" s="323"/>
      <c r="F941" s="324"/>
    </row>
    <row r="942" spans="1:6" x14ac:dyDescent="0.25">
      <c r="A942" s="326"/>
      <c r="B942" s="308"/>
      <c r="C942" s="302"/>
      <c r="D942" s="302"/>
      <c r="E942" s="327"/>
      <c r="F942" s="328"/>
    </row>
    <row r="943" spans="1:6" ht="15.75" x14ac:dyDescent="0.25">
      <c r="A943" s="267" t="s">
        <v>321</v>
      </c>
      <c r="B943" s="282" t="s">
        <v>62</v>
      </c>
      <c r="C943" s="282" t="s">
        <v>62</v>
      </c>
      <c r="D943" s="282" t="s">
        <v>62</v>
      </c>
      <c r="E943" s="283">
        <f>SUM(E928:E942)</f>
        <v>0</v>
      </c>
      <c r="F943" s="284" t="s">
        <v>62</v>
      </c>
    </row>
    <row r="944" spans="1:6" x14ac:dyDescent="0.25">
      <c r="A944" s="1102" t="s">
        <v>342</v>
      </c>
      <c r="B944" s="1102"/>
      <c r="C944" s="1102"/>
      <c r="D944" s="1102"/>
      <c r="E944" s="1102"/>
      <c r="F944" s="1102"/>
    </row>
    <row r="945" spans="1:6" x14ac:dyDescent="0.25">
      <c r="A945" s="268" t="s">
        <v>315</v>
      </c>
      <c r="B945" s="268" t="s">
        <v>340</v>
      </c>
      <c r="C945" s="267" t="s">
        <v>674</v>
      </c>
      <c r="D945" s="268" t="s">
        <v>343</v>
      </c>
      <c r="E945" s="268" t="s">
        <v>675</v>
      </c>
      <c r="F945" s="268" t="s">
        <v>665</v>
      </c>
    </row>
    <row r="946" spans="1:6" x14ac:dyDescent="0.25">
      <c r="A946" s="329"/>
      <c r="B946" s="317"/>
      <c r="C946" s="330"/>
      <c r="D946" s="317"/>
      <c r="E946" s="317"/>
      <c r="F946" s="331"/>
    </row>
    <row r="947" spans="1:6" x14ac:dyDescent="0.25">
      <c r="A947" s="325"/>
      <c r="B947" s="332"/>
      <c r="C947" s="306"/>
      <c r="D947" s="301"/>
      <c r="E947" s="301"/>
      <c r="F947" s="333"/>
    </row>
    <row r="948" spans="1:6" x14ac:dyDescent="0.25">
      <c r="A948" s="325"/>
      <c r="B948" s="332"/>
      <c r="C948" s="306"/>
      <c r="D948" s="301"/>
      <c r="E948" s="301"/>
      <c r="F948" s="333"/>
    </row>
    <row r="949" spans="1:6" x14ac:dyDescent="0.25">
      <c r="A949" s="325"/>
      <c r="B949" s="332"/>
      <c r="C949" s="306"/>
      <c r="D949" s="301"/>
      <c r="E949" s="301"/>
      <c r="F949" s="333"/>
    </row>
    <row r="950" spans="1:6" x14ac:dyDescent="0.25">
      <c r="A950" s="325"/>
      <c r="B950" s="332"/>
      <c r="C950" s="306"/>
      <c r="D950" s="301"/>
      <c r="E950" s="301"/>
      <c r="F950" s="333"/>
    </row>
    <row r="951" spans="1:6" x14ac:dyDescent="0.25">
      <c r="A951" s="325"/>
      <c r="B951" s="332"/>
      <c r="C951" s="306"/>
      <c r="D951" s="301"/>
      <c r="E951" s="301"/>
      <c r="F951" s="333"/>
    </row>
    <row r="952" spans="1:6" x14ac:dyDescent="0.25">
      <c r="A952" s="325"/>
      <c r="B952" s="332"/>
      <c r="C952" s="306"/>
      <c r="D952" s="301"/>
      <c r="E952" s="301"/>
      <c r="F952" s="333"/>
    </row>
    <row r="953" spans="1:6" x14ac:dyDescent="0.25">
      <c r="A953" s="325"/>
      <c r="B953" s="332"/>
      <c r="C953" s="306"/>
      <c r="D953" s="301"/>
      <c r="E953" s="301"/>
      <c r="F953" s="333"/>
    </row>
    <row r="954" spans="1:6" x14ac:dyDescent="0.25">
      <c r="A954" s="325"/>
      <c r="B954" s="332"/>
      <c r="C954" s="306"/>
      <c r="D954" s="301"/>
      <c r="E954" s="301"/>
      <c r="F954" s="333"/>
    </row>
    <row r="955" spans="1:6" x14ac:dyDescent="0.25">
      <c r="A955" s="325"/>
      <c r="B955" s="332"/>
      <c r="C955" s="306"/>
      <c r="D955" s="301"/>
      <c r="E955" s="301"/>
      <c r="F955" s="333"/>
    </row>
    <row r="956" spans="1:6" x14ac:dyDescent="0.25">
      <c r="A956" s="325"/>
      <c r="B956" s="332"/>
      <c r="C956" s="306"/>
      <c r="D956" s="301"/>
      <c r="E956" s="301"/>
      <c r="F956" s="333"/>
    </row>
    <row r="957" spans="1:6" x14ac:dyDescent="0.25">
      <c r="A957" s="325"/>
      <c r="B957" s="332"/>
      <c r="C957" s="306"/>
      <c r="D957" s="301"/>
      <c r="E957" s="301"/>
      <c r="F957" s="333"/>
    </row>
    <row r="958" spans="1:6" x14ac:dyDescent="0.25">
      <c r="A958" s="325"/>
      <c r="B958" s="332"/>
      <c r="C958" s="306"/>
      <c r="D958" s="301"/>
      <c r="E958" s="301"/>
      <c r="F958" s="333"/>
    </row>
    <row r="959" spans="1:6" x14ac:dyDescent="0.25">
      <c r="A959" s="325"/>
      <c r="B959" s="332"/>
      <c r="C959" s="306"/>
      <c r="D959" s="301"/>
      <c r="E959" s="301"/>
      <c r="F959" s="333"/>
    </row>
    <row r="960" spans="1:6" x14ac:dyDescent="0.25">
      <c r="A960" s="325"/>
      <c r="B960" s="332"/>
      <c r="C960" s="306"/>
      <c r="D960" s="301"/>
      <c r="E960" s="301"/>
      <c r="F960" s="333"/>
    </row>
    <row r="961" spans="1:6" x14ac:dyDescent="0.25">
      <c r="A961" s="325"/>
      <c r="B961" s="332"/>
      <c r="C961" s="306"/>
      <c r="D961" s="301"/>
      <c r="E961" s="301"/>
      <c r="F961" s="333"/>
    </row>
    <row r="962" spans="1:6" x14ac:dyDescent="0.25">
      <c r="A962" s="325"/>
      <c r="B962" s="332"/>
      <c r="C962" s="306"/>
      <c r="D962" s="301"/>
      <c r="E962" s="301"/>
      <c r="F962" s="333"/>
    </row>
    <row r="963" spans="1:6" x14ac:dyDescent="0.25">
      <c r="A963" s="325"/>
      <c r="B963" s="332"/>
      <c r="C963" s="306"/>
      <c r="D963" s="301"/>
      <c r="E963" s="301"/>
      <c r="F963" s="333"/>
    </row>
    <row r="964" spans="1:6" x14ac:dyDescent="0.25">
      <c r="A964" s="325"/>
      <c r="B964" s="332"/>
      <c r="C964" s="306"/>
      <c r="D964" s="301"/>
      <c r="E964" s="301"/>
      <c r="F964" s="333"/>
    </row>
    <row r="965" spans="1:6" x14ac:dyDescent="0.25">
      <c r="A965" s="273" t="s">
        <v>321</v>
      </c>
      <c r="B965" s="731" t="s">
        <v>62</v>
      </c>
      <c r="C965" s="274" t="s">
        <v>62</v>
      </c>
      <c r="D965" s="273" t="s">
        <v>62</v>
      </c>
      <c r="E965" s="273" t="s">
        <v>62</v>
      </c>
      <c r="F965" s="286">
        <f>SUM(F946:F964)</f>
        <v>0</v>
      </c>
    </row>
    <row r="966" spans="1:6" x14ac:dyDescent="0.25">
      <c r="A966" s="1102" t="s">
        <v>344</v>
      </c>
      <c r="B966" s="1102"/>
      <c r="C966" s="1102"/>
      <c r="D966" s="1102"/>
      <c r="E966" s="1102"/>
      <c r="F966" s="1102"/>
    </row>
    <row r="967" spans="1:6" x14ac:dyDescent="0.25">
      <c r="A967" s="268" t="s">
        <v>315</v>
      </c>
      <c r="B967" s="268" t="s">
        <v>340</v>
      </c>
      <c r="C967" s="267" t="s">
        <v>676</v>
      </c>
      <c r="D967" s="268" t="s">
        <v>677</v>
      </c>
      <c r="E967" s="268" t="s">
        <v>675</v>
      </c>
      <c r="F967" s="268" t="s">
        <v>665</v>
      </c>
    </row>
    <row r="968" spans="1:6" x14ac:dyDescent="0.25">
      <c r="A968" s="329"/>
      <c r="B968" s="317"/>
      <c r="C968" s="304"/>
      <c r="D968" s="317"/>
      <c r="E968" s="317"/>
      <c r="F968" s="331"/>
    </row>
    <row r="969" spans="1:6" x14ac:dyDescent="0.25">
      <c r="A969" s="325"/>
      <c r="B969" s="332"/>
      <c r="C969" s="306"/>
      <c r="D969" s="301"/>
      <c r="E969" s="301"/>
      <c r="F969" s="333"/>
    </row>
    <row r="970" spans="1:6" x14ac:dyDescent="0.25">
      <c r="A970" s="325"/>
      <c r="B970" s="332"/>
      <c r="C970" s="306"/>
      <c r="D970" s="301"/>
      <c r="E970" s="301"/>
      <c r="F970" s="333"/>
    </row>
    <row r="971" spans="1:6" x14ac:dyDescent="0.25">
      <c r="A971" s="325"/>
      <c r="B971" s="332"/>
      <c r="C971" s="306"/>
      <c r="D971" s="301"/>
      <c r="E971" s="301"/>
      <c r="F971" s="333"/>
    </row>
    <row r="972" spans="1:6" x14ac:dyDescent="0.25">
      <c r="A972" s="325"/>
      <c r="B972" s="332"/>
      <c r="C972" s="306"/>
      <c r="D972" s="301"/>
      <c r="E972" s="301"/>
      <c r="F972" s="333"/>
    </row>
    <row r="973" spans="1:6" x14ac:dyDescent="0.25">
      <c r="A973" s="325"/>
      <c r="B973" s="332"/>
      <c r="C973" s="306"/>
      <c r="D973" s="301"/>
      <c r="E973" s="301"/>
      <c r="F973" s="333"/>
    </row>
    <row r="974" spans="1:6" x14ac:dyDescent="0.25">
      <c r="A974" s="325"/>
      <c r="B974" s="332"/>
      <c r="C974" s="306"/>
      <c r="D974" s="301"/>
      <c r="E974" s="301"/>
      <c r="F974" s="333"/>
    </row>
    <row r="975" spans="1:6" x14ac:dyDescent="0.25">
      <c r="A975" s="325"/>
      <c r="B975" s="332"/>
      <c r="C975" s="306"/>
      <c r="D975" s="301"/>
      <c r="E975" s="301"/>
      <c r="F975" s="333"/>
    </row>
    <row r="976" spans="1:6" x14ac:dyDescent="0.25">
      <c r="A976" s="325"/>
      <c r="B976" s="332"/>
      <c r="C976" s="306"/>
      <c r="D976" s="301"/>
      <c r="E976" s="301"/>
      <c r="F976" s="333"/>
    </row>
    <row r="977" spans="1:6" x14ac:dyDescent="0.25">
      <c r="A977" s="325"/>
      <c r="B977" s="332"/>
      <c r="C977" s="306"/>
      <c r="D977" s="301"/>
      <c r="E977" s="301"/>
      <c r="F977" s="333"/>
    </row>
    <row r="978" spans="1:6" x14ac:dyDescent="0.25">
      <c r="A978" s="325"/>
      <c r="B978" s="332"/>
      <c r="C978" s="306"/>
      <c r="D978" s="301"/>
      <c r="E978" s="301"/>
      <c r="F978" s="333"/>
    </row>
    <row r="979" spans="1:6" x14ac:dyDescent="0.25">
      <c r="A979" s="325"/>
      <c r="B979" s="332"/>
      <c r="C979" s="306"/>
      <c r="D979" s="301"/>
      <c r="E979" s="301"/>
      <c r="F979" s="333"/>
    </row>
    <row r="980" spans="1:6" x14ac:dyDescent="0.25">
      <c r="A980" s="325"/>
      <c r="B980" s="332"/>
      <c r="C980" s="306"/>
      <c r="D980" s="301"/>
      <c r="E980" s="301"/>
      <c r="F980" s="333"/>
    </row>
    <row r="981" spans="1:6" x14ac:dyDescent="0.25">
      <c r="A981" s="325"/>
      <c r="B981" s="332"/>
      <c r="C981" s="306"/>
      <c r="D981" s="301"/>
      <c r="E981" s="301"/>
      <c r="F981" s="333"/>
    </row>
    <row r="982" spans="1:6" x14ac:dyDescent="0.25">
      <c r="A982" s="325"/>
      <c r="B982" s="332"/>
      <c r="C982" s="306"/>
      <c r="D982" s="301"/>
      <c r="E982" s="301"/>
      <c r="F982" s="333"/>
    </row>
    <row r="983" spans="1:6" x14ac:dyDescent="0.25">
      <c r="A983" s="325"/>
      <c r="B983" s="332"/>
      <c r="C983" s="306"/>
      <c r="D983" s="301"/>
      <c r="E983" s="301"/>
      <c r="F983" s="333"/>
    </row>
    <row r="984" spans="1:6" x14ac:dyDescent="0.25">
      <c r="A984" s="325"/>
      <c r="B984" s="332"/>
      <c r="C984" s="306"/>
      <c r="D984" s="301"/>
      <c r="E984" s="301"/>
      <c r="F984" s="333"/>
    </row>
    <row r="985" spans="1:6" x14ac:dyDescent="0.25">
      <c r="A985" s="325"/>
      <c r="B985" s="332"/>
      <c r="C985" s="306"/>
      <c r="D985" s="301"/>
      <c r="E985" s="301"/>
      <c r="F985" s="333"/>
    </row>
    <row r="986" spans="1:6" x14ac:dyDescent="0.25">
      <c r="A986" s="325"/>
      <c r="B986" s="332"/>
      <c r="C986" s="306"/>
      <c r="D986" s="301"/>
      <c r="E986" s="301"/>
      <c r="F986" s="333"/>
    </row>
    <row r="987" spans="1:6" x14ac:dyDescent="0.25">
      <c r="A987" s="273" t="s">
        <v>321</v>
      </c>
      <c r="B987" s="731" t="s">
        <v>62</v>
      </c>
      <c r="C987" s="731" t="s">
        <v>62</v>
      </c>
      <c r="D987" s="273" t="s">
        <v>62</v>
      </c>
      <c r="E987" s="273" t="s">
        <v>62</v>
      </c>
      <c r="F987" s="286">
        <f>SUM(F968:F986)</f>
        <v>0</v>
      </c>
    </row>
    <row r="988" spans="1:6" x14ac:dyDescent="0.25">
      <c r="A988" s="1086" t="s">
        <v>678</v>
      </c>
      <c r="B988" s="1087"/>
      <c r="C988" s="1087"/>
      <c r="D988" s="1087"/>
      <c r="E988" s="1087"/>
      <c r="F988" s="1088"/>
    </row>
    <row r="989" spans="1:6" x14ac:dyDescent="0.25">
      <c r="A989" s="1089" t="s">
        <v>315</v>
      </c>
      <c r="B989" s="1091" t="s">
        <v>679</v>
      </c>
      <c r="C989" s="1092"/>
      <c r="D989" s="1095" t="s">
        <v>680</v>
      </c>
      <c r="E989" s="1097" t="s">
        <v>681</v>
      </c>
      <c r="F989" s="1098"/>
    </row>
    <row r="990" spans="1:6" x14ac:dyDescent="0.25">
      <c r="A990" s="1090"/>
      <c r="B990" s="1093"/>
      <c r="C990" s="1094"/>
      <c r="D990" s="1096"/>
      <c r="E990" s="287" t="s">
        <v>682</v>
      </c>
      <c r="F990" s="287" t="s">
        <v>321</v>
      </c>
    </row>
    <row r="991" spans="1:6" ht="15.75" x14ac:dyDescent="0.25">
      <c r="A991" s="334" t="s">
        <v>347</v>
      </c>
      <c r="B991" s="1082"/>
      <c r="C991" s="1083"/>
      <c r="D991" s="334"/>
      <c r="E991" s="345"/>
      <c r="F991" s="288">
        <f t="shared" ref="F991:F1003" si="22">D991*E991</f>
        <v>0</v>
      </c>
    </row>
    <row r="992" spans="1:6" ht="15.75" x14ac:dyDescent="0.25">
      <c r="A992" s="337" t="s">
        <v>348</v>
      </c>
      <c r="B992" s="1080"/>
      <c r="C992" s="1081"/>
      <c r="D992" s="337"/>
      <c r="E992" s="343"/>
      <c r="F992" s="289">
        <f t="shared" si="22"/>
        <v>0</v>
      </c>
    </row>
    <row r="993" spans="1:6" ht="15.75" x14ac:dyDescent="0.25">
      <c r="A993" s="337" t="s">
        <v>349</v>
      </c>
      <c r="B993" s="1080"/>
      <c r="C993" s="1081"/>
      <c r="D993" s="342"/>
      <c r="E993" s="343"/>
      <c r="F993" s="289">
        <f t="shared" si="22"/>
        <v>0</v>
      </c>
    </row>
    <row r="994" spans="1:6" ht="15.75" x14ac:dyDescent="0.25">
      <c r="A994" s="337" t="s">
        <v>350</v>
      </c>
      <c r="B994" s="1080"/>
      <c r="C994" s="1081"/>
      <c r="D994" s="337"/>
      <c r="E994" s="343"/>
      <c r="F994" s="289">
        <f t="shared" si="22"/>
        <v>0</v>
      </c>
    </row>
    <row r="995" spans="1:6" ht="15.75" x14ac:dyDescent="0.25">
      <c r="A995" s="337" t="s">
        <v>351</v>
      </c>
      <c r="B995" s="1080"/>
      <c r="C995" s="1081"/>
      <c r="D995" s="337"/>
      <c r="E995" s="343"/>
      <c r="F995" s="289">
        <f t="shared" si="22"/>
        <v>0</v>
      </c>
    </row>
    <row r="996" spans="1:6" ht="15.75" x14ac:dyDescent="0.25">
      <c r="A996" s="337" t="s">
        <v>352</v>
      </c>
      <c r="B996" s="1080"/>
      <c r="C996" s="1081"/>
      <c r="D996" s="342"/>
      <c r="E996" s="343"/>
      <c r="F996" s="289">
        <f t="shared" si="22"/>
        <v>0</v>
      </c>
    </row>
    <row r="997" spans="1:6" ht="15.75" x14ac:dyDescent="0.25">
      <c r="A997" s="337" t="s">
        <v>353</v>
      </c>
      <c r="B997" s="1080"/>
      <c r="C997" s="1081"/>
      <c r="D997" s="337"/>
      <c r="E997" s="343"/>
      <c r="F997" s="289">
        <f t="shared" si="22"/>
        <v>0</v>
      </c>
    </row>
    <row r="998" spans="1:6" ht="15.75" x14ac:dyDescent="0.25">
      <c r="A998" s="337" t="s">
        <v>354</v>
      </c>
      <c r="B998" s="1080"/>
      <c r="C998" s="1081"/>
      <c r="D998" s="337"/>
      <c r="E998" s="343"/>
      <c r="F998" s="289">
        <f t="shared" si="22"/>
        <v>0</v>
      </c>
    </row>
    <row r="999" spans="1:6" ht="15.75" x14ac:dyDescent="0.25">
      <c r="A999" s="337" t="s">
        <v>355</v>
      </c>
      <c r="B999" s="1080"/>
      <c r="C999" s="1081"/>
      <c r="D999" s="342"/>
      <c r="E999" s="343"/>
      <c r="F999" s="289">
        <f t="shared" si="22"/>
        <v>0</v>
      </c>
    </row>
    <row r="1000" spans="1:6" ht="15.75" x14ac:dyDescent="0.25">
      <c r="A1000" s="337"/>
      <c r="B1000" s="1080"/>
      <c r="C1000" s="1081"/>
      <c r="D1000" s="337"/>
      <c r="E1000" s="343"/>
      <c r="F1000" s="289">
        <f t="shared" si="22"/>
        <v>0</v>
      </c>
    </row>
    <row r="1001" spans="1:6" ht="15.75" x14ac:dyDescent="0.25">
      <c r="A1001" s="337"/>
      <c r="B1001" s="1080"/>
      <c r="C1001" s="1081"/>
      <c r="D1001" s="337"/>
      <c r="E1001" s="343"/>
      <c r="F1001" s="289">
        <f t="shared" si="22"/>
        <v>0</v>
      </c>
    </row>
    <row r="1002" spans="1:6" ht="15.75" x14ac:dyDescent="0.25">
      <c r="A1002" s="337"/>
      <c r="B1002" s="1080"/>
      <c r="C1002" s="1081"/>
      <c r="D1002" s="337"/>
      <c r="E1002" s="343"/>
      <c r="F1002" s="289">
        <f t="shared" si="22"/>
        <v>0</v>
      </c>
    </row>
    <row r="1003" spans="1:6" ht="15.75" x14ac:dyDescent="0.25">
      <c r="A1003" s="344"/>
      <c r="B1003" s="1084"/>
      <c r="C1003" s="1085"/>
      <c r="D1003" s="337"/>
      <c r="E1003" s="343"/>
      <c r="F1003" s="289">
        <f t="shared" si="22"/>
        <v>0</v>
      </c>
    </row>
    <row r="1004" spans="1:6" ht="15.75" x14ac:dyDescent="0.25">
      <c r="A1004" s="290" t="s">
        <v>321</v>
      </c>
      <c r="B1004" s="955" t="s">
        <v>62</v>
      </c>
      <c r="C1004" s="956"/>
      <c r="D1004" s="290" t="s">
        <v>62</v>
      </c>
      <c r="E1004" s="290" t="s">
        <v>62</v>
      </c>
      <c r="F1004" s="291">
        <f>SUM(F991:F1003)</f>
        <v>0</v>
      </c>
    </row>
    <row r="1005" spans="1:6" x14ac:dyDescent="0.25">
      <c r="A1005" s="1086" t="s">
        <v>683</v>
      </c>
      <c r="B1005" s="1087"/>
      <c r="C1005" s="1087"/>
      <c r="D1005" s="1087"/>
      <c r="E1005" s="1087"/>
      <c r="F1005" s="1088"/>
    </row>
    <row r="1006" spans="1:6" x14ac:dyDescent="0.25">
      <c r="A1006" s="1089" t="s">
        <v>315</v>
      </c>
      <c r="B1006" s="1091" t="s">
        <v>679</v>
      </c>
      <c r="C1006" s="1092"/>
      <c r="D1006" s="1095" t="s">
        <v>680</v>
      </c>
      <c r="E1006" s="1097" t="s">
        <v>681</v>
      </c>
      <c r="F1006" s="1098"/>
    </row>
    <row r="1007" spans="1:6" x14ac:dyDescent="0.25">
      <c r="A1007" s="1090"/>
      <c r="B1007" s="1093"/>
      <c r="C1007" s="1094"/>
      <c r="D1007" s="1096"/>
      <c r="E1007" s="287" t="s">
        <v>682</v>
      </c>
      <c r="F1007" s="287" t="s">
        <v>321</v>
      </c>
    </row>
    <row r="1008" spans="1:6" ht="15.75" x14ac:dyDescent="0.25">
      <c r="A1008" s="334"/>
      <c r="B1008" s="1082"/>
      <c r="C1008" s="1083"/>
      <c r="D1008" s="334"/>
      <c r="E1008" s="345"/>
      <c r="F1008" s="288">
        <f t="shared" ref="F1008:F1019" si="23">D1008*E1008</f>
        <v>0</v>
      </c>
    </row>
    <row r="1009" spans="1:6" ht="15.75" x14ac:dyDescent="0.25">
      <c r="A1009" s="337"/>
      <c r="B1009" s="1080"/>
      <c r="C1009" s="1081"/>
      <c r="D1009" s="337"/>
      <c r="E1009" s="343"/>
      <c r="F1009" s="289">
        <f t="shared" si="23"/>
        <v>0</v>
      </c>
    </row>
    <row r="1010" spans="1:6" ht="15.75" x14ac:dyDescent="0.25">
      <c r="A1010" s="337"/>
      <c r="B1010" s="1080"/>
      <c r="C1010" s="1081"/>
      <c r="D1010" s="342"/>
      <c r="E1010" s="343"/>
      <c r="F1010" s="289">
        <f t="shared" si="23"/>
        <v>0</v>
      </c>
    </row>
    <row r="1011" spans="1:6" ht="15.75" x14ac:dyDescent="0.25">
      <c r="A1011" s="337"/>
      <c r="B1011" s="1080"/>
      <c r="C1011" s="1081"/>
      <c r="D1011" s="337"/>
      <c r="E1011" s="343"/>
      <c r="F1011" s="289">
        <f t="shared" si="23"/>
        <v>0</v>
      </c>
    </row>
    <row r="1012" spans="1:6" ht="15.75" x14ac:dyDescent="0.25">
      <c r="A1012" s="337"/>
      <c r="B1012" s="1080"/>
      <c r="C1012" s="1081"/>
      <c r="D1012" s="337"/>
      <c r="E1012" s="343"/>
      <c r="F1012" s="289">
        <f t="shared" si="23"/>
        <v>0</v>
      </c>
    </row>
    <row r="1013" spans="1:6" ht="15.75" x14ac:dyDescent="0.25">
      <c r="A1013" s="337"/>
      <c r="B1013" s="1080"/>
      <c r="C1013" s="1081"/>
      <c r="D1013" s="342"/>
      <c r="E1013" s="343"/>
      <c r="F1013" s="289">
        <f t="shared" si="23"/>
        <v>0</v>
      </c>
    </row>
    <row r="1014" spans="1:6" ht="15.75" x14ac:dyDescent="0.25">
      <c r="A1014" s="337"/>
      <c r="B1014" s="1080"/>
      <c r="C1014" s="1081"/>
      <c r="D1014" s="337"/>
      <c r="E1014" s="343"/>
      <c r="F1014" s="289">
        <f t="shared" si="23"/>
        <v>0</v>
      </c>
    </row>
    <row r="1015" spans="1:6" ht="15.75" x14ac:dyDescent="0.25">
      <c r="A1015" s="337"/>
      <c r="B1015" s="1080"/>
      <c r="C1015" s="1081"/>
      <c r="D1015" s="337"/>
      <c r="E1015" s="343"/>
      <c r="F1015" s="289">
        <f t="shared" si="23"/>
        <v>0</v>
      </c>
    </row>
    <row r="1016" spans="1:6" ht="15.75" x14ac:dyDescent="0.25">
      <c r="A1016" s="337"/>
      <c r="B1016" s="1080"/>
      <c r="C1016" s="1081"/>
      <c r="D1016" s="342"/>
      <c r="E1016" s="343"/>
      <c r="F1016" s="289">
        <f t="shared" si="23"/>
        <v>0</v>
      </c>
    </row>
    <row r="1017" spans="1:6" ht="15.75" x14ac:dyDescent="0.25">
      <c r="A1017" s="337"/>
      <c r="B1017" s="1080"/>
      <c r="C1017" s="1081"/>
      <c r="D1017" s="337"/>
      <c r="E1017" s="343"/>
      <c r="F1017" s="289">
        <f t="shared" si="23"/>
        <v>0</v>
      </c>
    </row>
    <row r="1018" spans="1:6" ht="15.75" x14ac:dyDescent="0.25">
      <c r="A1018" s="337"/>
      <c r="B1018" s="1080"/>
      <c r="C1018" s="1081"/>
      <c r="D1018" s="337"/>
      <c r="E1018" s="343"/>
      <c r="F1018" s="289">
        <f t="shared" si="23"/>
        <v>0</v>
      </c>
    </row>
    <row r="1019" spans="1:6" ht="15.75" x14ac:dyDescent="0.25">
      <c r="A1019" s="337"/>
      <c r="B1019" s="1080"/>
      <c r="C1019" s="1081"/>
      <c r="D1019" s="342"/>
      <c r="E1019" s="343"/>
      <c r="F1019" s="289">
        <f t="shared" si="23"/>
        <v>0</v>
      </c>
    </row>
    <row r="1020" spans="1:6" ht="15.75" x14ac:dyDescent="0.25">
      <c r="A1020" s="290" t="s">
        <v>321</v>
      </c>
      <c r="B1020" s="955" t="s">
        <v>62</v>
      </c>
      <c r="C1020" s="956"/>
      <c r="D1020" s="290" t="s">
        <v>62</v>
      </c>
      <c r="E1020" s="290" t="s">
        <v>62</v>
      </c>
      <c r="F1020" s="291">
        <f>SUM(F1008:F1019)</f>
        <v>0</v>
      </c>
    </row>
    <row r="1021" spans="1:6" ht="15.75" x14ac:dyDescent="0.25">
      <c r="A1021" s="1107" t="s">
        <v>882</v>
      </c>
      <c r="B1021" s="1107"/>
      <c r="C1021" s="1107"/>
      <c r="D1021" s="1107"/>
      <c r="E1021" s="1107"/>
      <c r="F1021" s="1107"/>
    </row>
    <row r="1022" spans="1:6" x14ac:dyDescent="0.25">
      <c r="A1022" s="575" t="s">
        <v>647</v>
      </c>
      <c r="B1022" s="576" t="s">
        <v>842</v>
      </c>
      <c r="C1022" s="576" t="s">
        <v>841</v>
      </c>
      <c r="D1022" s="576"/>
      <c r="E1022" s="576"/>
      <c r="F1022" s="577"/>
    </row>
    <row r="1023" spans="1:6" x14ac:dyDescent="0.25">
      <c r="A1023" s="270" t="s">
        <v>648</v>
      </c>
      <c r="B1023" s="1106"/>
      <c r="C1023" s="1106"/>
      <c r="D1023" s="1106"/>
      <c r="E1023" s="1106"/>
      <c r="F1023" s="1106"/>
    </row>
    <row r="1024" spans="1:6" x14ac:dyDescent="0.25">
      <c r="A1024" s="58" t="s">
        <v>649</v>
      </c>
      <c r="B1024" s="1103"/>
      <c r="C1024" s="1103"/>
      <c r="D1024" s="1103"/>
      <c r="E1024" s="1103"/>
      <c r="F1024" s="1103"/>
    </row>
    <row r="1025" spans="1:6" x14ac:dyDescent="0.25">
      <c r="A1025" s="271" t="s">
        <v>650</v>
      </c>
      <c r="B1025" s="1103"/>
      <c r="C1025" s="1103"/>
      <c r="D1025" s="1103"/>
      <c r="E1025" s="1103"/>
      <c r="F1025" s="1103"/>
    </row>
    <row r="1026" spans="1:6" x14ac:dyDescent="0.25">
      <c r="A1026" s="58" t="s">
        <v>651</v>
      </c>
      <c r="B1026" s="1103"/>
      <c r="C1026" s="1103"/>
      <c r="D1026" s="1103"/>
      <c r="E1026" s="1103"/>
      <c r="F1026" s="1103"/>
    </row>
    <row r="1027" spans="1:6" x14ac:dyDescent="0.25">
      <c r="A1027" s="271" t="s">
        <v>33</v>
      </c>
      <c r="B1027" s="1103"/>
      <c r="C1027" s="1103"/>
      <c r="D1027" s="1103"/>
      <c r="E1027" s="1103"/>
      <c r="F1027" s="1103"/>
    </row>
    <row r="1028" spans="1:6" x14ac:dyDescent="0.25">
      <c r="A1028" s="271" t="s">
        <v>57</v>
      </c>
      <c r="B1028" s="1103"/>
      <c r="C1028" s="1103"/>
      <c r="D1028" s="1103"/>
      <c r="E1028" s="1103"/>
      <c r="F1028" s="1103"/>
    </row>
    <row r="1029" spans="1:6" x14ac:dyDescent="0.25">
      <c r="A1029" s="271" t="s">
        <v>36</v>
      </c>
      <c r="B1029" s="1103"/>
      <c r="C1029" s="1103"/>
      <c r="D1029" s="1103"/>
      <c r="E1029" s="1103"/>
      <c r="F1029" s="1103"/>
    </row>
    <row r="1030" spans="1:6" x14ac:dyDescent="0.25">
      <c r="A1030" s="58" t="s">
        <v>35</v>
      </c>
      <c r="B1030" s="1103"/>
      <c r="C1030" s="1103"/>
      <c r="D1030" s="1103"/>
      <c r="E1030" s="1103"/>
      <c r="F1030" s="1103"/>
    </row>
    <row r="1031" spans="1:6" x14ac:dyDescent="0.25">
      <c r="A1031" s="271" t="s">
        <v>44</v>
      </c>
      <c r="B1031" s="1103"/>
      <c r="C1031" s="1103"/>
      <c r="D1031" s="1103"/>
      <c r="E1031" s="1103"/>
      <c r="F1031" s="1103"/>
    </row>
    <row r="1032" spans="1:6" x14ac:dyDescent="0.25">
      <c r="A1032" s="58" t="s">
        <v>38</v>
      </c>
      <c r="B1032" s="1103"/>
      <c r="C1032" s="1103"/>
      <c r="D1032" s="1103"/>
      <c r="E1032" s="1103"/>
      <c r="F1032" s="1103"/>
    </row>
    <row r="1033" spans="1:6" x14ac:dyDescent="0.25">
      <c r="A1033" s="271" t="s">
        <v>652</v>
      </c>
      <c r="B1033" s="1103"/>
      <c r="C1033" s="1103"/>
      <c r="D1033" s="1103"/>
      <c r="E1033" s="1103"/>
      <c r="F1033" s="1103"/>
    </row>
    <row r="1034" spans="1:6" x14ac:dyDescent="0.25">
      <c r="A1034" s="58" t="s">
        <v>653</v>
      </c>
      <c r="B1034" s="1103"/>
      <c r="C1034" s="1103"/>
      <c r="D1034" s="1103"/>
      <c r="E1034" s="1103"/>
      <c r="F1034" s="1103"/>
    </row>
    <row r="1035" spans="1:6" x14ac:dyDescent="0.25">
      <c r="A1035" s="272" t="s">
        <v>654</v>
      </c>
      <c r="B1035" s="1110"/>
      <c r="C1035" s="1104"/>
      <c r="D1035" s="1104"/>
      <c r="E1035" s="1104"/>
      <c r="F1035" s="1104"/>
    </row>
    <row r="1036" spans="1:6" x14ac:dyDescent="0.25">
      <c r="A1036" s="1115" t="s">
        <v>655</v>
      </c>
      <c r="B1036" s="1116"/>
      <c r="C1036" s="1116"/>
      <c r="D1036" s="1116"/>
      <c r="E1036" s="1116"/>
      <c r="F1036" s="1117"/>
    </row>
    <row r="1037" spans="1:6" x14ac:dyDescent="0.25">
      <c r="A1037" s="273" t="s">
        <v>330</v>
      </c>
      <c r="B1037" s="273" t="s">
        <v>656</v>
      </c>
      <c r="C1037" s="273" t="s">
        <v>657</v>
      </c>
      <c r="D1037" s="273" t="s">
        <v>331</v>
      </c>
      <c r="E1037" s="273" t="s">
        <v>658</v>
      </c>
      <c r="F1037" s="273" t="s">
        <v>659</v>
      </c>
    </row>
    <row r="1038" spans="1:6" x14ac:dyDescent="0.25">
      <c r="A1038" s="733">
        <v>1</v>
      </c>
      <c r="B1038" s="301"/>
      <c r="C1038" s="301"/>
      <c r="D1038" s="301"/>
      <c r="E1038" s="301"/>
      <c r="F1038" s="462"/>
    </row>
    <row r="1039" spans="1:6" x14ac:dyDescent="0.25">
      <c r="A1039" s="733">
        <v>2</v>
      </c>
      <c r="B1039" s="301"/>
      <c r="C1039" s="301"/>
      <c r="D1039" s="322"/>
      <c r="E1039" s="301"/>
      <c r="F1039" s="462"/>
    </row>
    <row r="1040" spans="1:6" x14ac:dyDescent="0.25">
      <c r="A1040" s="733">
        <v>3</v>
      </c>
      <c r="B1040" s="301"/>
      <c r="C1040" s="301"/>
      <c r="D1040" s="322"/>
      <c r="E1040" s="301"/>
      <c r="F1040" s="462"/>
    </row>
    <row r="1041" spans="1:6" x14ac:dyDescent="0.25">
      <c r="A1041" s="733">
        <v>4</v>
      </c>
      <c r="B1041" s="301"/>
      <c r="C1041" s="301"/>
      <c r="D1041" s="322"/>
      <c r="E1041" s="301"/>
      <c r="F1041" s="462"/>
    </row>
    <row r="1042" spans="1:6" x14ac:dyDescent="0.25">
      <c r="A1042" s="733">
        <v>5</v>
      </c>
      <c r="B1042" s="301"/>
      <c r="C1042" s="301"/>
      <c r="D1042" s="322"/>
      <c r="E1042" s="301"/>
      <c r="F1042" s="462"/>
    </row>
    <row r="1043" spans="1:6" x14ac:dyDescent="0.25">
      <c r="A1043" s="733">
        <v>6</v>
      </c>
      <c r="B1043" s="301"/>
      <c r="C1043" s="301"/>
      <c r="D1043" s="322"/>
      <c r="E1043" s="301"/>
      <c r="F1043" s="462"/>
    </row>
    <row r="1044" spans="1:6" x14ac:dyDescent="0.25">
      <c r="A1044" s="733">
        <v>7</v>
      </c>
      <c r="B1044" s="301"/>
      <c r="C1044" s="301"/>
      <c r="D1044" s="322"/>
      <c r="E1044" s="301"/>
      <c r="F1044" s="462"/>
    </row>
    <row r="1045" spans="1:6" x14ac:dyDescent="0.25">
      <c r="A1045" s="733">
        <v>8</v>
      </c>
      <c r="B1045" s="301"/>
      <c r="C1045" s="301"/>
      <c r="D1045" s="322"/>
      <c r="E1045" s="301"/>
      <c r="F1045" s="462"/>
    </row>
    <row r="1046" spans="1:6" x14ac:dyDescent="0.25">
      <c r="A1046" s="733">
        <v>9</v>
      </c>
      <c r="B1046" s="301"/>
      <c r="C1046" s="301"/>
      <c r="D1046" s="322"/>
      <c r="E1046" s="301"/>
      <c r="F1046" s="462"/>
    </row>
    <row r="1047" spans="1:6" x14ac:dyDescent="0.25">
      <c r="A1047" s="733">
        <v>10</v>
      </c>
      <c r="B1047" s="301"/>
      <c r="C1047" s="301"/>
      <c r="D1047" s="322"/>
      <c r="E1047" s="301"/>
      <c r="F1047" s="462"/>
    </row>
    <row r="1048" spans="1:6" x14ac:dyDescent="0.25">
      <c r="A1048" s="733">
        <v>11</v>
      </c>
      <c r="B1048" s="301"/>
      <c r="C1048" s="301"/>
      <c r="D1048" s="322"/>
      <c r="E1048" s="301"/>
      <c r="F1048" s="462"/>
    </row>
    <row r="1049" spans="1:6" x14ac:dyDescent="0.25">
      <c r="A1049" s="733">
        <v>12</v>
      </c>
      <c r="B1049" s="302"/>
      <c r="C1049" s="302"/>
      <c r="D1049" s="322"/>
      <c r="E1049" s="301"/>
      <c r="F1049" s="462"/>
    </row>
    <row r="1050" spans="1:6" x14ac:dyDescent="0.25">
      <c r="A1050" s="1115" t="s">
        <v>660</v>
      </c>
      <c r="B1050" s="1118"/>
      <c r="C1050" s="1118"/>
      <c r="D1050" s="1116"/>
      <c r="E1050" s="1116"/>
      <c r="F1050" s="1117"/>
    </row>
    <row r="1051" spans="1:6" x14ac:dyDescent="0.25">
      <c r="A1051" s="731" t="s">
        <v>315</v>
      </c>
      <c r="B1051" s="731" t="s">
        <v>661</v>
      </c>
      <c r="C1051" s="731" t="s">
        <v>662</v>
      </c>
      <c r="D1051" s="273" t="s">
        <v>663</v>
      </c>
      <c r="E1051" s="273" t="s">
        <v>664</v>
      </c>
      <c r="F1051" s="273" t="s">
        <v>665</v>
      </c>
    </row>
    <row r="1052" spans="1:6" x14ac:dyDescent="0.25">
      <c r="A1052" s="274" t="s">
        <v>666</v>
      </c>
      <c r="B1052" s="300">
        <f>B1053+B1087+B1091</f>
        <v>0</v>
      </c>
      <c r="C1052" s="275">
        <f>C1053+C1087+C1091</f>
        <v>0</v>
      </c>
      <c r="D1052" s="275">
        <f>D1053+D1087+D1091</f>
        <v>0</v>
      </c>
      <c r="E1052" s="303"/>
      <c r="F1052" s="294">
        <f>B1052*E1052</f>
        <v>0</v>
      </c>
    </row>
    <row r="1053" spans="1:6" x14ac:dyDescent="0.25">
      <c r="A1053" s="274" t="s">
        <v>667</v>
      </c>
      <c r="B1053" s="300">
        <f>B1054+B1069+B1073+B1082</f>
        <v>0</v>
      </c>
      <c r="C1053" s="275">
        <f>C1054+C1069+C1073+C1082</f>
        <v>0</v>
      </c>
      <c r="D1053" s="275">
        <f>D1054+D1069+D1073+D1082</f>
        <v>0</v>
      </c>
      <c r="E1053" s="277" t="s">
        <v>62</v>
      </c>
      <c r="F1053" s="294">
        <f>F1054+F1069+F1073+F1082</f>
        <v>0</v>
      </c>
    </row>
    <row r="1054" spans="1:6" x14ac:dyDescent="0.25">
      <c r="A1054" s="274" t="s">
        <v>333</v>
      </c>
      <c r="B1054" s="300">
        <f>B1055+B1059+B1063+B1067</f>
        <v>0</v>
      </c>
      <c r="C1054" s="275">
        <f>C1055+C1059+C1063+C1067</f>
        <v>0</v>
      </c>
      <c r="D1054" s="275">
        <f>D1055+D1059+D1063+D1067</f>
        <v>0</v>
      </c>
      <c r="E1054" s="277" t="s">
        <v>62</v>
      </c>
      <c r="F1054" s="294">
        <f>F1055+F1059+F1063+F1067</f>
        <v>0</v>
      </c>
    </row>
    <row r="1055" spans="1:6" x14ac:dyDescent="0.25">
      <c r="A1055" s="274" t="s">
        <v>334</v>
      </c>
      <c r="B1055" s="278">
        <f>SUM(B1056:B1058)</f>
        <v>0</v>
      </c>
      <c r="C1055" s="275">
        <f>SUM(C1056:C1058)</f>
        <v>0</v>
      </c>
      <c r="D1055" s="275">
        <f>SUM(D1056:D1058)</f>
        <v>0</v>
      </c>
      <c r="E1055" s="277" t="s">
        <v>62</v>
      </c>
      <c r="F1055" s="294">
        <f>SUM(F1056:F1058)</f>
        <v>0</v>
      </c>
    </row>
    <row r="1056" spans="1:6" x14ac:dyDescent="0.25">
      <c r="A1056" s="304"/>
      <c r="B1056" s="305"/>
      <c r="C1056" s="305"/>
      <c r="D1056" s="279">
        <f>B1056+C1056</f>
        <v>0</v>
      </c>
      <c r="E1056" s="303"/>
      <c r="F1056" s="295">
        <f>E1056*B1056</f>
        <v>0</v>
      </c>
    </row>
    <row r="1057" spans="1:6" x14ac:dyDescent="0.25">
      <c r="A1057" s="306"/>
      <c r="B1057" s="307"/>
      <c r="C1057" s="307"/>
      <c r="D1057" s="279">
        <f>B1057+C1057</f>
        <v>0</v>
      </c>
      <c r="E1057" s="303"/>
      <c r="F1057" s="295">
        <f>E1057*B1057</f>
        <v>0</v>
      </c>
    </row>
    <row r="1058" spans="1:6" x14ac:dyDescent="0.25">
      <c r="A1058" s="308"/>
      <c r="B1058" s="309"/>
      <c r="C1058" s="309"/>
      <c r="D1058" s="279">
        <f>B1058+C1058</f>
        <v>0</v>
      </c>
      <c r="E1058" s="303"/>
      <c r="F1058" s="295">
        <f>E1058*B1058</f>
        <v>0</v>
      </c>
    </row>
    <row r="1059" spans="1:6" x14ac:dyDescent="0.25">
      <c r="A1059" s="274" t="s">
        <v>335</v>
      </c>
      <c r="B1059" s="278">
        <f>SUM(B1060:B1062)</f>
        <v>0</v>
      </c>
      <c r="C1059" s="275">
        <f>SUM(C1060:C1062)</f>
        <v>0</v>
      </c>
      <c r="D1059" s="275">
        <f>SUM(D1060:D1062)</f>
        <v>0</v>
      </c>
      <c r="E1059" s="277" t="s">
        <v>62</v>
      </c>
      <c r="F1059" s="294">
        <f>SUM(F1060:F1062)</f>
        <v>0</v>
      </c>
    </row>
    <row r="1060" spans="1:6" x14ac:dyDescent="0.25">
      <c r="A1060" s="304"/>
      <c r="B1060" s="305"/>
      <c r="C1060" s="305"/>
      <c r="D1060" s="279">
        <f>B1060+C1060</f>
        <v>0</v>
      </c>
      <c r="E1060" s="303"/>
      <c r="F1060" s="295">
        <f>E1060*B1060</f>
        <v>0</v>
      </c>
    </row>
    <row r="1061" spans="1:6" x14ac:dyDescent="0.25">
      <c r="A1061" s="306"/>
      <c r="B1061" s="307"/>
      <c r="C1061" s="307"/>
      <c r="D1061" s="279">
        <f>B1061+C1061</f>
        <v>0</v>
      </c>
      <c r="E1061" s="303"/>
      <c r="F1061" s="295">
        <f>E1061*B1061</f>
        <v>0</v>
      </c>
    </row>
    <row r="1062" spans="1:6" x14ac:dyDescent="0.25">
      <c r="A1062" s="308"/>
      <c r="B1062" s="309"/>
      <c r="C1062" s="309"/>
      <c r="D1062" s="279">
        <f>B1062+C1062</f>
        <v>0</v>
      </c>
      <c r="E1062" s="303"/>
      <c r="F1062" s="295">
        <f>E1062*B1062</f>
        <v>0</v>
      </c>
    </row>
    <row r="1063" spans="1:6" x14ac:dyDescent="0.25">
      <c r="A1063" s="274" t="s">
        <v>336</v>
      </c>
      <c r="B1063" s="278">
        <f>SUM(B1064:B1066)</f>
        <v>0</v>
      </c>
      <c r="C1063" s="275">
        <f>SUM(C1064:C1066)</f>
        <v>0</v>
      </c>
      <c r="D1063" s="275">
        <f>SUM(D1064:D1066)</f>
        <v>0</v>
      </c>
      <c r="E1063" s="277" t="s">
        <v>62</v>
      </c>
      <c r="F1063" s="294">
        <f>SUM(F1064:F1066)</f>
        <v>0</v>
      </c>
    </row>
    <row r="1064" spans="1:6" x14ac:dyDescent="0.25">
      <c r="A1064" s="304"/>
      <c r="B1064" s="305"/>
      <c r="C1064" s="305"/>
      <c r="D1064" s="279">
        <f>B1064+C1064</f>
        <v>0</v>
      </c>
      <c r="E1064" s="303"/>
      <c r="F1064" s="295">
        <f>E1064*B1064</f>
        <v>0</v>
      </c>
    </row>
    <row r="1065" spans="1:6" x14ac:dyDescent="0.25">
      <c r="A1065" s="306"/>
      <c r="B1065" s="307"/>
      <c r="C1065" s="307"/>
      <c r="D1065" s="279">
        <f>B1065+C1065</f>
        <v>0</v>
      </c>
      <c r="E1065" s="303"/>
      <c r="F1065" s="295">
        <f>E1065*B1065</f>
        <v>0</v>
      </c>
    </row>
    <row r="1066" spans="1:6" x14ac:dyDescent="0.25">
      <c r="A1066" s="308"/>
      <c r="B1066" s="309"/>
      <c r="C1066" s="309"/>
      <c r="D1066" s="279">
        <f>B1066+C1066</f>
        <v>0</v>
      </c>
      <c r="E1066" s="303"/>
      <c r="F1066" s="295">
        <f>E1066*B1066</f>
        <v>0</v>
      </c>
    </row>
    <row r="1067" spans="1:6" x14ac:dyDescent="0.25">
      <c r="A1067" s="274" t="s">
        <v>337</v>
      </c>
      <c r="B1067" s="278">
        <f>SUM(B1068:B1068)</f>
        <v>0</v>
      </c>
      <c r="C1067" s="275">
        <f>SUM(C1068:C1068)</f>
        <v>0</v>
      </c>
      <c r="D1067" s="275">
        <f>SUM(D1068:D1068)</f>
        <v>0</v>
      </c>
      <c r="E1067" s="277" t="s">
        <v>62</v>
      </c>
      <c r="F1067" s="294">
        <f>SUM(F1068:F1068)</f>
        <v>0</v>
      </c>
    </row>
    <row r="1068" spans="1:6" x14ac:dyDescent="0.25">
      <c r="A1068" s="310"/>
      <c r="B1068" s="311"/>
      <c r="C1068" s="311"/>
      <c r="D1068" s="279">
        <f>B1068+C1068</f>
        <v>0</v>
      </c>
      <c r="E1068" s="303"/>
      <c r="F1068" s="295">
        <f>E1068*B1068</f>
        <v>0</v>
      </c>
    </row>
    <row r="1069" spans="1:6" x14ac:dyDescent="0.25">
      <c r="A1069" s="274" t="s">
        <v>668</v>
      </c>
      <c r="B1069" s="278">
        <f>SUM(B1070:B1072)</f>
        <v>0</v>
      </c>
      <c r="C1069" s="275">
        <f>SUM(C1070:C1072)</f>
        <v>0</v>
      </c>
      <c r="D1069" s="275">
        <f>SUM(D1070:D1072)</f>
        <v>0</v>
      </c>
      <c r="E1069" s="277" t="s">
        <v>62</v>
      </c>
      <c r="F1069" s="294">
        <f>SUM(F1070:F1072)</f>
        <v>0</v>
      </c>
    </row>
    <row r="1070" spans="1:6" x14ac:dyDescent="0.25">
      <c r="A1070" s="304"/>
      <c r="B1070" s="305"/>
      <c r="C1070" s="305"/>
      <c r="D1070" s="279">
        <f>B1070+C1070</f>
        <v>0</v>
      </c>
      <c r="E1070" s="303"/>
      <c r="F1070" s="295">
        <f>E1070*B1070</f>
        <v>0</v>
      </c>
    </row>
    <row r="1071" spans="1:6" x14ac:dyDescent="0.25">
      <c r="A1071" s="306"/>
      <c r="B1071" s="307"/>
      <c r="C1071" s="307"/>
      <c r="D1071" s="279">
        <f>B1071+C1071</f>
        <v>0</v>
      </c>
      <c r="E1071" s="303"/>
      <c r="F1071" s="295">
        <f>E1071*B1071</f>
        <v>0</v>
      </c>
    </row>
    <row r="1072" spans="1:6" x14ac:dyDescent="0.25">
      <c r="A1072" s="308"/>
      <c r="B1072" s="309"/>
      <c r="C1072" s="309"/>
      <c r="D1072" s="279">
        <f>B1072+C1072</f>
        <v>0</v>
      </c>
      <c r="E1072" s="303"/>
      <c r="F1072" s="295">
        <f>E1072*B1072</f>
        <v>0</v>
      </c>
    </row>
    <row r="1073" spans="1:6" x14ac:dyDescent="0.25">
      <c r="A1073" s="274" t="s">
        <v>669</v>
      </c>
      <c r="B1073" s="278">
        <f>SUM(B1074:B1081)</f>
        <v>0</v>
      </c>
      <c r="C1073" s="275">
        <f>SUM(C1074:C1081)</f>
        <v>0</v>
      </c>
      <c r="D1073" s="275">
        <f>SUM(D1074:D1081)</f>
        <v>0</v>
      </c>
      <c r="E1073" s="277" t="s">
        <v>62</v>
      </c>
      <c r="F1073" s="294">
        <f>SUM(F1074:F1081)</f>
        <v>0</v>
      </c>
    </row>
    <row r="1074" spans="1:6" x14ac:dyDescent="0.25">
      <c r="A1074" s="304"/>
      <c r="B1074" s="305"/>
      <c r="C1074" s="305"/>
      <c r="D1074" s="279">
        <f t="shared" ref="D1074:D1081" si="24">B1074+C1074</f>
        <v>0</v>
      </c>
      <c r="E1074" s="303"/>
      <c r="F1074" s="295">
        <f t="shared" ref="F1074:F1081" si="25">E1074*B1074</f>
        <v>0</v>
      </c>
    </row>
    <row r="1075" spans="1:6" x14ac:dyDescent="0.25">
      <c r="A1075" s="306"/>
      <c r="B1075" s="307"/>
      <c r="C1075" s="307"/>
      <c r="D1075" s="279">
        <f t="shared" si="24"/>
        <v>0</v>
      </c>
      <c r="E1075" s="303"/>
      <c r="F1075" s="295">
        <f t="shared" si="25"/>
        <v>0</v>
      </c>
    </row>
    <row r="1076" spans="1:6" x14ac:dyDescent="0.25">
      <c r="A1076" s="306"/>
      <c r="B1076" s="307"/>
      <c r="C1076" s="307"/>
      <c r="D1076" s="279">
        <f t="shared" si="24"/>
        <v>0</v>
      </c>
      <c r="E1076" s="303"/>
      <c r="F1076" s="295">
        <f t="shared" si="25"/>
        <v>0</v>
      </c>
    </row>
    <row r="1077" spans="1:6" x14ac:dyDescent="0.25">
      <c r="A1077" s="306"/>
      <c r="B1077" s="307"/>
      <c r="C1077" s="307"/>
      <c r="D1077" s="279">
        <f t="shared" si="24"/>
        <v>0</v>
      </c>
      <c r="E1077" s="303"/>
      <c r="F1077" s="295">
        <f t="shared" si="25"/>
        <v>0</v>
      </c>
    </row>
    <row r="1078" spans="1:6" x14ac:dyDescent="0.25">
      <c r="A1078" s="306"/>
      <c r="B1078" s="307"/>
      <c r="C1078" s="307"/>
      <c r="D1078" s="279">
        <f t="shared" si="24"/>
        <v>0</v>
      </c>
      <c r="E1078" s="303"/>
      <c r="F1078" s="295">
        <f t="shared" si="25"/>
        <v>0</v>
      </c>
    </row>
    <row r="1079" spans="1:6" x14ac:dyDescent="0.25">
      <c r="A1079" s="306"/>
      <c r="B1079" s="307"/>
      <c r="C1079" s="307"/>
      <c r="D1079" s="279">
        <f t="shared" si="24"/>
        <v>0</v>
      </c>
      <c r="E1079" s="303"/>
      <c r="F1079" s="295">
        <f t="shared" si="25"/>
        <v>0</v>
      </c>
    </row>
    <row r="1080" spans="1:6" x14ac:dyDescent="0.25">
      <c r="A1080" s="306"/>
      <c r="B1080" s="307"/>
      <c r="C1080" s="307"/>
      <c r="D1080" s="279">
        <f t="shared" si="24"/>
        <v>0</v>
      </c>
      <c r="E1080" s="303"/>
      <c r="F1080" s="295">
        <f t="shared" si="25"/>
        <v>0</v>
      </c>
    </row>
    <row r="1081" spans="1:6" x14ac:dyDescent="0.25">
      <c r="A1081" s="308"/>
      <c r="B1081" s="309"/>
      <c r="C1081" s="309"/>
      <c r="D1081" s="279">
        <f t="shared" si="24"/>
        <v>0</v>
      </c>
      <c r="E1081" s="303"/>
      <c r="F1081" s="295">
        <f t="shared" si="25"/>
        <v>0</v>
      </c>
    </row>
    <row r="1082" spans="1:6" x14ac:dyDescent="0.25">
      <c r="A1082" s="274" t="s">
        <v>670</v>
      </c>
      <c r="B1082" s="278">
        <f>SUM(B1083:B1086)</f>
        <v>0</v>
      </c>
      <c r="C1082" s="275">
        <f>SUM(C1083:C1086)</f>
        <v>0</v>
      </c>
      <c r="D1082" s="275">
        <f>SUM(D1083:D1086)</f>
        <v>0</v>
      </c>
      <c r="E1082" s="277" t="s">
        <v>62</v>
      </c>
      <c r="F1082" s="294">
        <f>SUM(F1083:F1086)</f>
        <v>0</v>
      </c>
    </row>
    <row r="1083" spans="1:6" x14ac:dyDescent="0.25">
      <c r="A1083" s="304"/>
      <c r="B1083" s="312"/>
      <c r="C1083" s="305"/>
      <c r="D1083" s="279">
        <f>B1083+C1083</f>
        <v>0</v>
      </c>
      <c r="E1083" s="303"/>
      <c r="F1083" s="295">
        <f>E1083*B1083</f>
        <v>0</v>
      </c>
    </row>
    <row r="1084" spans="1:6" x14ac:dyDescent="0.25">
      <c r="A1084" s="306"/>
      <c r="B1084" s="313"/>
      <c r="C1084" s="307"/>
      <c r="D1084" s="279">
        <f>B1084+C1084</f>
        <v>0</v>
      </c>
      <c r="E1084" s="303"/>
      <c r="F1084" s="295">
        <f>E1084*B1084</f>
        <v>0</v>
      </c>
    </row>
    <row r="1085" spans="1:6" x14ac:dyDescent="0.25">
      <c r="A1085" s="306"/>
      <c r="B1085" s="313"/>
      <c r="C1085" s="307"/>
      <c r="D1085" s="279">
        <f>B1085+C1085</f>
        <v>0</v>
      </c>
      <c r="E1085" s="303"/>
      <c r="F1085" s="295">
        <f>E1085*B1085</f>
        <v>0</v>
      </c>
    </row>
    <row r="1086" spans="1:6" x14ac:dyDescent="0.25">
      <c r="A1086" s="308"/>
      <c r="B1086" s="309"/>
      <c r="C1086" s="309"/>
      <c r="D1086" s="279">
        <f>B1086+C1086</f>
        <v>0</v>
      </c>
      <c r="E1086" s="303"/>
      <c r="F1086" s="295">
        <f>E1086*B1086</f>
        <v>0</v>
      </c>
    </row>
    <row r="1087" spans="1:6" x14ac:dyDescent="0.25">
      <c r="A1087" s="274" t="s">
        <v>671</v>
      </c>
      <c r="B1087" s="275">
        <f>SUM(B1088:B1090)</f>
        <v>0</v>
      </c>
      <c r="C1087" s="275">
        <f>SUM(C1088:C1090)</f>
        <v>0</v>
      </c>
      <c r="D1087" s="275">
        <f>SUM(D1088:D1090)</f>
        <v>0</v>
      </c>
      <c r="E1087" s="277" t="s">
        <v>62</v>
      </c>
      <c r="F1087" s="294">
        <f>SUM(F1088:F1090)</f>
        <v>0</v>
      </c>
    </row>
    <row r="1088" spans="1:6" x14ac:dyDescent="0.25">
      <c r="A1088" s="304"/>
      <c r="B1088" s="312"/>
      <c r="C1088" s="305"/>
      <c r="D1088" s="279">
        <f>B1088+C1088</f>
        <v>0</v>
      </c>
      <c r="E1088" s="281"/>
      <c r="F1088" s="295">
        <v>0</v>
      </c>
    </row>
    <row r="1089" spans="1:6" x14ac:dyDescent="0.25">
      <c r="A1089" s="306"/>
      <c r="B1089" s="313"/>
      <c r="C1089" s="307"/>
      <c r="D1089" s="279">
        <f>B1089+C1089</f>
        <v>0</v>
      </c>
      <c r="E1089" s="281"/>
      <c r="F1089" s="295">
        <v>0</v>
      </c>
    </row>
    <row r="1090" spans="1:6" x14ac:dyDescent="0.25">
      <c r="A1090" s="308"/>
      <c r="B1090" s="309"/>
      <c r="C1090" s="309"/>
      <c r="D1090" s="279">
        <f>B1090+C1090</f>
        <v>0</v>
      </c>
      <c r="E1090" s="281"/>
      <c r="F1090" s="295">
        <v>0</v>
      </c>
    </row>
    <row r="1091" spans="1:6" x14ac:dyDescent="0.25">
      <c r="A1091" s="274" t="s">
        <v>672</v>
      </c>
      <c r="B1091" s="275">
        <f>SUM(B1092:B1094)</f>
        <v>0</v>
      </c>
      <c r="C1091" s="275">
        <f>SUM(C1092:C1094)</f>
        <v>0</v>
      </c>
      <c r="D1091" s="275">
        <f>SUM(D1092:D1094)</f>
        <v>0</v>
      </c>
      <c r="E1091" s="277" t="s">
        <v>62</v>
      </c>
      <c r="F1091" s="294">
        <f>SUM(F1092:F1094)</f>
        <v>0</v>
      </c>
    </row>
    <row r="1092" spans="1:6" x14ac:dyDescent="0.25">
      <c r="A1092" s="304"/>
      <c r="B1092" s="305"/>
      <c r="C1092" s="305"/>
      <c r="D1092" s="279">
        <f>B1092+C1092</f>
        <v>0</v>
      </c>
      <c r="E1092" s="303"/>
      <c r="F1092" s="295">
        <f>E1092*B1092</f>
        <v>0</v>
      </c>
    </row>
    <row r="1093" spans="1:6" x14ac:dyDescent="0.25">
      <c r="A1093" s="306"/>
      <c r="B1093" s="307"/>
      <c r="C1093" s="307"/>
      <c r="D1093" s="279">
        <f>B1093+C1093</f>
        <v>0</v>
      </c>
      <c r="E1093" s="303"/>
      <c r="F1093" s="295">
        <f>E1093*B1093</f>
        <v>0</v>
      </c>
    </row>
    <row r="1094" spans="1:6" x14ac:dyDescent="0.25">
      <c r="A1094" s="308"/>
      <c r="B1094" s="309"/>
      <c r="C1094" s="309"/>
      <c r="D1094" s="279">
        <f>B1094+C1094</f>
        <v>0</v>
      </c>
      <c r="E1094" s="303"/>
      <c r="F1094" s="295">
        <f>E1094*B1094</f>
        <v>0</v>
      </c>
    </row>
    <row r="1095" spans="1:6" ht="15.75" x14ac:dyDescent="0.25">
      <c r="A1095" s="267" t="s">
        <v>321</v>
      </c>
      <c r="B1095" s="282">
        <f>B1053+B1087+B1091</f>
        <v>0</v>
      </c>
      <c r="C1095" s="282">
        <f>C1053+C1087+C1091</f>
        <v>0</v>
      </c>
      <c r="D1095" s="282">
        <f>D1053+D1087+D1091</f>
        <v>0</v>
      </c>
      <c r="E1095" s="283" t="s">
        <v>62</v>
      </c>
      <c r="F1095" s="296">
        <f>F1053+F1087+F1091+F1052</f>
        <v>0</v>
      </c>
    </row>
    <row r="1096" spans="1:6" x14ac:dyDescent="0.25">
      <c r="A1096" s="1099" t="s">
        <v>338</v>
      </c>
      <c r="B1096" s="1100"/>
      <c r="C1096" s="1100"/>
      <c r="D1096" s="1100"/>
      <c r="E1096" s="1100"/>
      <c r="F1096" s="1101"/>
    </row>
    <row r="1097" spans="1:6" x14ac:dyDescent="0.25">
      <c r="A1097" s="273" t="s">
        <v>339</v>
      </c>
      <c r="B1097" s="734" t="s">
        <v>634</v>
      </c>
      <c r="C1097" s="273" t="s">
        <v>340</v>
      </c>
      <c r="D1097" s="273" t="s">
        <v>341</v>
      </c>
      <c r="E1097" s="285" t="s">
        <v>665</v>
      </c>
      <c r="F1097" s="273" t="s">
        <v>673</v>
      </c>
    </row>
    <row r="1098" spans="1:6" x14ac:dyDescent="0.25">
      <c r="A1098" s="314"/>
      <c r="B1098" s="315"/>
      <c r="C1098" s="316"/>
      <c r="D1098" s="317"/>
      <c r="E1098" s="318"/>
      <c r="F1098" s="319"/>
    </row>
    <row r="1099" spans="1:6" x14ac:dyDescent="0.25">
      <c r="A1099" s="320"/>
      <c r="B1099" s="321"/>
      <c r="C1099" s="322"/>
      <c r="D1099" s="301"/>
      <c r="E1099" s="323"/>
      <c r="F1099" s="324"/>
    </row>
    <row r="1100" spans="1:6" x14ac:dyDescent="0.25">
      <c r="A1100" s="320"/>
      <c r="B1100" s="321"/>
      <c r="C1100" s="322"/>
      <c r="D1100" s="301"/>
      <c r="E1100" s="323"/>
      <c r="F1100" s="324"/>
    </row>
    <row r="1101" spans="1:6" x14ac:dyDescent="0.25">
      <c r="A1101" s="325"/>
      <c r="B1101" s="306"/>
      <c r="C1101" s="301"/>
      <c r="D1101" s="301"/>
      <c r="E1101" s="323"/>
      <c r="F1101" s="324"/>
    </row>
    <row r="1102" spans="1:6" x14ac:dyDescent="0.25">
      <c r="A1102" s="325"/>
      <c r="B1102" s="306"/>
      <c r="C1102" s="301"/>
      <c r="D1102" s="301"/>
      <c r="E1102" s="323"/>
      <c r="F1102" s="324"/>
    </row>
    <row r="1103" spans="1:6" x14ac:dyDescent="0.25">
      <c r="A1103" s="325"/>
      <c r="B1103" s="306"/>
      <c r="C1103" s="301"/>
      <c r="D1103" s="301"/>
      <c r="E1103" s="323"/>
      <c r="F1103" s="324"/>
    </row>
    <row r="1104" spans="1:6" x14ac:dyDescent="0.25">
      <c r="A1104" s="325"/>
      <c r="B1104" s="306"/>
      <c r="C1104" s="301"/>
      <c r="D1104" s="301"/>
      <c r="E1104" s="323"/>
      <c r="F1104" s="324"/>
    </row>
    <row r="1105" spans="1:6" x14ac:dyDescent="0.25">
      <c r="A1105" s="325"/>
      <c r="B1105" s="306"/>
      <c r="C1105" s="301"/>
      <c r="D1105" s="301"/>
      <c r="E1105" s="323"/>
      <c r="F1105" s="324"/>
    </row>
    <row r="1106" spans="1:6" x14ac:dyDescent="0.25">
      <c r="A1106" s="325"/>
      <c r="B1106" s="306"/>
      <c r="C1106" s="301"/>
      <c r="D1106" s="301"/>
      <c r="E1106" s="323"/>
      <c r="F1106" s="324"/>
    </row>
    <row r="1107" spans="1:6" x14ac:dyDescent="0.25">
      <c r="A1107" s="325"/>
      <c r="B1107" s="306"/>
      <c r="C1107" s="301"/>
      <c r="D1107" s="301"/>
      <c r="E1107" s="323"/>
      <c r="F1107" s="324"/>
    </row>
    <row r="1108" spans="1:6" x14ac:dyDescent="0.25">
      <c r="A1108" s="325"/>
      <c r="B1108" s="306"/>
      <c r="C1108" s="301"/>
      <c r="D1108" s="301"/>
      <c r="E1108" s="323"/>
      <c r="F1108" s="324"/>
    </row>
    <row r="1109" spans="1:6" x14ac:dyDescent="0.25">
      <c r="A1109" s="325"/>
      <c r="B1109" s="306"/>
      <c r="C1109" s="301"/>
      <c r="D1109" s="301"/>
      <c r="E1109" s="323"/>
      <c r="F1109" s="324"/>
    </row>
    <row r="1110" spans="1:6" x14ac:dyDescent="0.25">
      <c r="A1110" s="325"/>
      <c r="B1110" s="306"/>
      <c r="C1110" s="301"/>
      <c r="D1110" s="301"/>
      <c r="E1110" s="323"/>
      <c r="F1110" s="324"/>
    </row>
    <row r="1111" spans="1:6" x14ac:dyDescent="0.25">
      <c r="A1111" s="325"/>
      <c r="B1111" s="306"/>
      <c r="C1111" s="301"/>
      <c r="D1111" s="301"/>
      <c r="E1111" s="323"/>
      <c r="F1111" s="324"/>
    </row>
    <row r="1112" spans="1:6" x14ac:dyDescent="0.25">
      <c r="A1112" s="326"/>
      <c r="B1112" s="308"/>
      <c r="C1112" s="302"/>
      <c r="D1112" s="302"/>
      <c r="E1112" s="327"/>
      <c r="F1112" s="328"/>
    </row>
    <row r="1113" spans="1:6" ht="15.75" x14ac:dyDescent="0.25">
      <c r="A1113" s="267" t="s">
        <v>321</v>
      </c>
      <c r="B1113" s="282" t="s">
        <v>62</v>
      </c>
      <c r="C1113" s="282" t="s">
        <v>62</v>
      </c>
      <c r="D1113" s="282" t="s">
        <v>62</v>
      </c>
      <c r="E1113" s="283">
        <f>SUM(E1098:E1112)</f>
        <v>0</v>
      </c>
      <c r="F1113" s="284" t="s">
        <v>62</v>
      </c>
    </row>
    <row r="1114" spans="1:6" x14ac:dyDescent="0.25">
      <c r="A1114" s="1102" t="s">
        <v>342</v>
      </c>
      <c r="B1114" s="1102"/>
      <c r="C1114" s="1102"/>
      <c r="D1114" s="1102"/>
      <c r="E1114" s="1102"/>
      <c r="F1114" s="1102"/>
    </row>
    <row r="1115" spans="1:6" x14ac:dyDescent="0.25">
      <c r="A1115" s="268" t="s">
        <v>315</v>
      </c>
      <c r="B1115" s="268" t="s">
        <v>340</v>
      </c>
      <c r="C1115" s="267" t="s">
        <v>674</v>
      </c>
      <c r="D1115" s="268" t="s">
        <v>343</v>
      </c>
      <c r="E1115" s="268" t="s">
        <v>675</v>
      </c>
      <c r="F1115" s="268" t="s">
        <v>665</v>
      </c>
    </row>
    <row r="1116" spans="1:6" x14ac:dyDescent="0.25">
      <c r="A1116" s="329"/>
      <c r="B1116" s="317"/>
      <c r="C1116" s="330"/>
      <c r="D1116" s="317"/>
      <c r="E1116" s="317"/>
      <c r="F1116" s="331"/>
    </row>
    <row r="1117" spans="1:6" x14ac:dyDescent="0.25">
      <c r="A1117" s="325"/>
      <c r="B1117" s="332"/>
      <c r="C1117" s="306"/>
      <c r="D1117" s="301"/>
      <c r="E1117" s="301"/>
      <c r="F1117" s="333"/>
    </row>
    <row r="1118" spans="1:6" x14ac:dyDescent="0.25">
      <c r="A1118" s="325"/>
      <c r="B1118" s="332"/>
      <c r="C1118" s="306"/>
      <c r="D1118" s="301"/>
      <c r="E1118" s="301"/>
      <c r="F1118" s="333"/>
    </row>
    <row r="1119" spans="1:6" x14ac:dyDescent="0.25">
      <c r="A1119" s="325"/>
      <c r="B1119" s="332"/>
      <c r="C1119" s="306"/>
      <c r="D1119" s="301"/>
      <c r="E1119" s="301"/>
      <c r="F1119" s="333"/>
    </row>
    <row r="1120" spans="1:6" x14ac:dyDescent="0.25">
      <c r="A1120" s="325"/>
      <c r="B1120" s="332"/>
      <c r="C1120" s="306"/>
      <c r="D1120" s="301"/>
      <c r="E1120" s="301"/>
      <c r="F1120" s="333"/>
    </row>
    <row r="1121" spans="1:6" x14ac:dyDescent="0.25">
      <c r="A1121" s="325"/>
      <c r="B1121" s="332"/>
      <c r="C1121" s="306"/>
      <c r="D1121" s="301"/>
      <c r="E1121" s="301"/>
      <c r="F1121" s="333"/>
    </row>
    <row r="1122" spans="1:6" x14ac:dyDescent="0.25">
      <c r="A1122" s="325"/>
      <c r="B1122" s="332"/>
      <c r="C1122" s="306"/>
      <c r="D1122" s="301"/>
      <c r="E1122" s="301"/>
      <c r="F1122" s="333"/>
    </row>
    <row r="1123" spans="1:6" x14ac:dyDescent="0.25">
      <c r="A1123" s="325"/>
      <c r="B1123" s="332"/>
      <c r="C1123" s="306"/>
      <c r="D1123" s="301"/>
      <c r="E1123" s="301"/>
      <c r="F1123" s="333"/>
    </row>
    <row r="1124" spans="1:6" x14ac:dyDescent="0.25">
      <c r="A1124" s="325"/>
      <c r="B1124" s="332"/>
      <c r="C1124" s="306"/>
      <c r="D1124" s="301"/>
      <c r="E1124" s="301"/>
      <c r="F1124" s="333"/>
    </row>
    <row r="1125" spans="1:6" x14ac:dyDescent="0.25">
      <c r="A1125" s="325"/>
      <c r="B1125" s="332"/>
      <c r="C1125" s="306"/>
      <c r="D1125" s="301"/>
      <c r="E1125" s="301"/>
      <c r="F1125" s="333"/>
    </row>
    <row r="1126" spans="1:6" x14ac:dyDescent="0.25">
      <c r="A1126" s="325"/>
      <c r="B1126" s="332"/>
      <c r="C1126" s="306"/>
      <c r="D1126" s="301"/>
      <c r="E1126" s="301"/>
      <c r="F1126" s="333"/>
    </row>
    <row r="1127" spans="1:6" x14ac:dyDescent="0.25">
      <c r="A1127" s="325"/>
      <c r="B1127" s="332"/>
      <c r="C1127" s="306"/>
      <c r="D1127" s="301"/>
      <c r="E1127" s="301"/>
      <c r="F1127" s="333"/>
    </row>
    <row r="1128" spans="1:6" x14ac:dyDescent="0.25">
      <c r="A1128" s="325"/>
      <c r="B1128" s="332"/>
      <c r="C1128" s="306"/>
      <c r="D1128" s="301"/>
      <c r="E1128" s="301"/>
      <c r="F1128" s="333"/>
    </row>
    <row r="1129" spans="1:6" x14ac:dyDescent="0.25">
      <c r="A1129" s="325"/>
      <c r="B1129" s="332"/>
      <c r="C1129" s="306"/>
      <c r="D1129" s="301"/>
      <c r="E1129" s="301"/>
      <c r="F1129" s="333"/>
    </row>
    <row r="1130" spans="1:6" x14ac:dyDescent="0.25">
      <c r="A1130" s="325"/>
      <c r="B1130" s="332"/>
      <c r="C1130" s="306"/>
      <c r="D1130" s="301"/>
      <c r="E1130" s="301"/>
      <c r="F1130" s="333"/>
    </row>
    <row r="1131" spans="1:6" x14ac:dyDescent="0.25">
      <c r="A1131" s="325"/>
      <c r="B1131" s="332"/>
      <c r="C1131" s="306"/>
      <c r="D1131" s="301"/>
      <c r="E1131" s="301"/>
      <c r="F1131" s="333"/>
    </row>
    <row r="1132" spans="1:6" x14ac:dyDescent="0.25">
      <c r="A1132" s="325"/>
      <c r="B1132" s="332"/>
      <c r="C1132" s="306"/>
      <c r="D1132" s="301"/>
      <c r="E1132" s="301"/>
      <c r="F1132" s="333"/>
    </row>
    <row r="1133" spans="1:6" x14ac:dyDescent="0.25">
      <c r="A1133" s="325"/>
      <c r="B1133" s="332"/>
      <c r="C1133" s="306"/>
      <c r="D1133" s="301"/>
      <c r="E1133" s="301"/>
      <c r="F1133" s="333"/>
    </row>
    <row r="1134" spans="1:6" x14ac:dyDescent="0.25">
      <c r="A1134" s="325"/>
      <c r="B1134" s="332"/>
      <c r="C1134" s="306"/>
      <c r="D1134" s="301"/>
      <c r="E1134" s="301"/>
      <c r="F1134" s="333"/>
    </row>
    <row r="1135" spans="1:6" x14ac:dyDescent="0.25">
      <c r="A1135" s="273" t="s">
        <v>321</v>
      </c>
      <c r="B1135" s="731" t="s">
        <v>62</v>
      </c>
      <c r="C1135" s="274" t="s">
        <v>62</v>
      </c>
      <c r="D1135" s="273" t="s">
        <v>62</v>
      </c>
      <c r="E1135" s="273" t="s">
        <v>62</v>
      </c>
      <c r="F1135" s="286">
        <f>SUM(F1116:F1134)</f>
        <v>0</v>
      </c>
    </row>
    <row r="1136" spans="1:6" x14ac:dyDescent="0.25">
      <c r="A1136" s="1102" t="s">
        <v>344</v>
      </c>
      <c r="B1136" s="1102"/>
      <c r="C1136" s="1102"/>
      <c r="D1136" s="1102"/>
      <c r="E1136" s="1102"/>
      <c r="F1136" s="1102"/>
    </row>
    <row r="1137" spans="1:6" x14ac:dyDescent="0.25">
      <c r="A1137" s="268" t="s">
        <v>315</v>
      </c>
      <c r="B1137" s="268" t="s">
        <v>340</v>
      </c>
      <c r="C1137" s="267" t="s">
        <v>676</v>
      </c>
      <c r="D1137" s="268" t="s">
        <v>677</v>
      </c>
      <c r="E1137" s="268" t="s">
        <v>675</v>
      </c>
      <c r="F1137" s="268" t="s">
        <v>665</v>
      </c>
    </row>
    <row r="1138" spans="1:6" x14ac:dyDescent="0.25">
      <c r="A1138" s="329"/>
      <c r="B1138" s="317"/>
      <c r="C1138" s="304"/>
      <c r="D1138" s="317"/>
      <c r="E1138" s="317"/>
      <c r="F1138" s="331"/>
    </row>
    <row r="1139" spans="1:6" x14ac:dyDescent="0.25">
      <c r="A1139" s="325"/>
      <c r="B1139" s="332"/>
      <c r="C1139" s="306"/>
      <c r="D1139" s="301"/>
      <c r="E1139" s="301"/>
      <c r="F1139" s="333"/>
    </row>
    <row r="1140" spans="1:6" x14ac:dyDescent="0.25">
      <c r="A1140" s="325"/>
      <c r="B1140" s="332"/>
      <c r="C1140" s="306"/>
      <c r="D1140" s="301"/>
      <c r="E1140" s="301"/>
      <c r="F1140" s="333"/>
    </row>
    <row r="1141" spans="1:6" x14ac:dyDescent="0.25">
      <c r="A1141" s="325"/>
      <c r="B1141" s="332"/>
      <c r="C1141" s="306"/>
      <c r="D1141" s="301"/>
      <c r="E1141" s="301"/>
      <c r="F1141" s="333"/>
    </row>
    <row r="1142" spans="1:6" x14ac:dyDescent="0.25">
      <c r="A1142" s="325"/>
      <c r="B1142" s="332"/>
      <c r="C1142" s="306"/>
      <c r="D1142" s="301"/>
      <c r="E1142" s="301"/>
      <c r="F1142" s="333"/>
    </row>
    <row r="1143" spans="1:6" x14ac:dyDescent="0.25">
      <c r="A1143" s="325"/>
      <c r="B1143" s="332"/>
      <c r="C1143" s="306"/>
      <c r="D1143" s="301"/>
      <c r="E1143" s="301"/>
      <c r="F1143" s="333"/>
    </row>
    <row r="1144" spans="1:6" x14ac:dyDescent="0.25">
      <c r="A1144" s="325"/>
      <c r="B1144" s="332"/>
      <c r="C1144" s="306"/>
      <c r="D1144" s="301"/>
      <c r="E1144" s="301"/>
      <c r="F1144" s="333"/>
    </row>
    <row r="1145" spans="1:6" x14ac:dyDescent="0.25">
      <c r="A1145" s="325"/>
      <c r="B1145" s="332"/>
      <c r="C1145" s="306"/>
      <c r="D1145" s="301"/>
      <c r="E1145" s="301"/>
      <c r="F1145" s="333"/>
    </row>
    <row r="1146" spans="1:6" x14ac:dyDescent="0.25">
      <c r="A1146" s="325"/>
      <c r="B1146" s="332"/>
      <c r="C1146" s="306"/>
      <c r="D1146" s="301"/>
      <c r="E1146" s="301"/>
      <c r="F1146" s="333"/>
    </row>
    <row r="1147" spans="1:6" x14ac:dyDescent="0.25">
      <c r="A1147" s="325"/>
      <c r="B1147" s="332"/>
      <c r="C1147" s="306"/>
      <c r="D1147" s="301"/>
      <c r="E1147" s="301"/>
      <c r="F1147" s="333"/>
    </row>
    <row r="1148" spans="1:6" x14ac:dyDescent="0.25">
      <c r="A1148" s="325"/>
      <c r="B1148" s="332"/>
      <c r="C1148" s="306"/>
      <c r="D1148" s="301"/>
      <c r="E1148" s="301"/>
      <c r="F1148" s="333"/>
    </row>
    <row r="1149" spans="1:6" x14ac:dyDescent="0.25">
      <c r="A1149" s="325"/>
      <c r="B1149" s="332"/>
      <c r="C1149" s="306"/>
      <c r="D1149" s="301"/>
      <c r="E1149" s="301"/>
      <c r="F1149" s="333"/>
    </row>
    <row r="1150" spans="1:6" x14ac:dyDescent="0.25">
      <c r="A1150" s="325"/>
      <c r="B1150" s="332"/>
      <c r="C1150" s="306"/>
      <c r="D1150" s="301"/>
      <c r="E1150" s="301"/>
      <c r="F1150" s="333"/>
    </row>
    <row r="1151" spans="1:6" x14ac:dyDescent="0.25">
      <c r="A1151" s="325"/>
      <c r="B1151" s="332"/>
      <c r="C1151" s="306"/>
      <c r="D1151" s="301"/>
      <c r="E1151" s="301"/>
      <c r="F1151" s="333"/>
    </row>
    <row r="1152" spans="1:6" x14ac:dyDescent="0.25">
      <c r="A1152" s="325"/>
      <c r="B1152" s="332"/>
      <c r="C1152" s="306"/>
      <c r="D1152" s="301"/>
      <c r="E1152" s="301"/>
      <c r="F1152" s="333"/>
    </row>
    <row r="1153" spans="1:6" x14ac:dyDescent="0.25">
      <c r="A1153" s="325"/>
      <c r="B1153" s="332"/>
      <c r="C1153" s="306"/>
      <c r="D1153" s="301"/>
      <c r="E1153" s="301"/>
      <c r="F1153" s="333"/>
    </row>
    <row r="1154" spans="1:6" x14ac:dyDescent="0.25">
      <c r="A1154" s="325"/>
      <c r="B1154" s="332"/>
      <c r="C1154" s="306"/>
      <c r="D1154" s="301"/>
      <c r="E1154" s="301"/>
      <c r="F1154" s="333"/>
    </row>
    <row r="1155" spans="1:6" x14ac:dyDescent="0.25">
      <c r="A1155" s="325"/>
      <c r="B1155" s="332"/>
      <c r="C1155" s="306"/>
      <c r="D1155" s="301"/>
      <c r="E1155" s="301"/>
      <c r="F1155" s="333"/>
    </row>
    <row r="1156" spans="1:6" x14ac:dyDescent="0.25">
      <c r="A1156" s="325"/>
      <c r="B1156" s="332"/>
      <c r="C1156" s="306"/>
      <c r="D1156" s="301"/>
      <c r="E1156" s="301"/>
      <c r="F1156" s="333"/>
    </row>
    <row r="1157" spans="1:6" x14ac:dyDescent="0.25">
      <c r="A1157" s="273" t="s">
        <v>321</v>
      </c>
      <c r="B1157" s="731" t="s">
        <v>62</v>
      </c>
      <c r="C1157" s="731" t="s">
        <v>62</v>
      </c>
      <c r="D1157" s="273" t="s">
        <v>62</v>
      </c>
      <c r="E1157" s="273" t="s">
        <v>62</v>
      </c>
      <c r="F1157" s="286">
        <f>SUM(F1138:F1156)</f>
        <v>0</v>
      </c>
    </row>
    <row r="1158" spans="1:6" x14ac:dyDescent="0.25">
      <c r="A1158" s="1086" t="s">
        <v>694</v>
      </c>
      <c r="B1158" s="1087"/>
      <c r="C1158" s="1087"/>
      <c r="D1158" s="1087"/>
      <c r="E1158" s="1087"/>
      <c r="F1158" s="1088"/>
    </row>
    <row r="1159" spans="1:6" x14ac:dyDescent="0.25">
      <c r="A1159" s="1089" t="s">
        <v>315</v>
      </c>
      <c r="B1159" s="1091" t="s">
        <v>679</v>
      </c>
      <c r="C1159" s="1092"/>
      <c r="D1159" s="1095" t="s">
        <v>680</v>
      </c>
      <c r="E1159" s="1097" t="s">
        <v>681</v>
      </c>
      <c r="F1159" s="1098"/>
    </row>
    <row r="1160" spans="1:6" x14ac:dyDescent="0.25">
      <c r="A1160" s="1090"/>
      <c r="B1160" s="1093"/>
      <c r="C1160" s="1094"/>
      <c r="D1160" s="1096"/>
      <c r="E1160" s="287" t="s">
        <v>682</v>
      </c>
      <c r="F1160" s="287" t="s">
        <v>321</v>
      </c>
    </row>
    <row r="1161" spans="1:6" ht="15.75" x14ac:dyDescent="0.25">
      <c r="A1161" s="334" t="s">
        <v>347</v>
      </c>
      <c r="B1161" s="1082"/>
      <c r="C1161" s="1083"/>
      <c r="D1161" s="335"/>
      <c r="E1161" s="336"/>
      <c r="F1161" s="288">
        <f t="shared" ref="F1161:F1173" si="26">D1161*E1161</f>
        <v>0</v>
      </c>
    </row>
    <row r="1162" spans="1:6" ht="15.75" x14ac:dyDescent="0.25">
      <c r="A1162" s="337" t="s">
        <v>348</v>
      </c>
      <c r="B1162" s="1080"/>
      <c r="C1162" s="1081"/>
      <c r="D1162" s="338"/>
      <c r="E1162" s="339"/>
      <c r="F1162" s="289">
        <f t="shared" si="26"/>
        <v>0</v>
      </c>
    </row>
    <row r="1163" spans="1:6" ht="15.75" x14ac:dyDescent="0.25">
      <c r="A1163" s="337" t="s">
        <v>349</v>
      </c>
      <c r="B1163" s="1080"/>
      <c r="C1163" s="1081"/>
      <c r="D1163" s="340"/>
      <c r="E1163" s="339"/>
      <c r="F1163" s="289">
        <f t="shared" si="26"/>
        <v>0</v>
      </c>
    </row>
    <row r="1164" spans="1:6" ht="15.75" x14ac:dyDescent="0.25">
      <c r="A1164" s="337" t="s">
        <v>350</v>
      </c>
      <c r="B1164" s="1080"/>
      <c r="C1164" s="1081"/>
      <c r="D1164" s="341"/>
      <c r="E1164" s="339"/>
      <c r="F1164" s="289">
        <f t="shared" si="26"/>
        <v>0</v>
      </c>
    </row>
    <row r="1165" spans="1:6" ht="15.75" x14ac:dyDescent="0.25">
      <c r="A1165" s="337" t="s">
        <v>351</v>
      </c>
      <c r="B1165" s="1080"/>
      <c r="C1165" s="1081"/>
      <c r="D1165" s="341"/>
      <c r="E1165" s="339"/>
      <c r="F1165" s="289">
        <f t="shared" si="26"/>
        <v>0</v>
      </c>
    </row>
    <row r="1166" spans="1:6" ht="15.75" x14ac:dyDescent="0.25">
      <c r="A1166" s="337" t="s">
        <v>352</v>
      </c>
      <c r="B1166" s="1080"/>
      <c r="C1166" s="1081"/>
      <c r="D1166" s="340"/>
      <c r="E1166" s="339"/>
      <c r="F1166" s="289">
        <f t="shared" si="26"/>
        <v>0</v>
      </c>
    </row>
    <row r="1167" spans="1:6" ht="15.75" x14ac:dyDescent="0.25">
      <c r="A1167" s="337" t="s">
        <v>353</v>
      </c>
      <c r="B1167" s="1080"/>
      <c r="C1167" s="1081"/>
      <c r="D1167" s="341"/>
      <c r="E1167" s="339"/>
      <c r="F1167" s="289">
        <f t="shared" si="26"/>
        <v>0</v>
      </c>
    </row>
    <row r="1168" spans="1:6" ht="15.75" x14ac:dyDescent="0.25">
      <c r="A1168" s="337" t="s">
        <v>354</v>
      </c>
      <c r="B1168" s="1080"/>
      <c r="C1168" s="1081"/>
      <c r="D1168" s="341"/>
      <c r="E1168" s="339"/>
      <c r="F1168" s="289">
        <f t="shared" si="26"/>
        <v>0</v>
      </c>
    </row>
    <row r="1169" spans="1:6" ht="15.75" x14ac:dyDescent="0.25">
      <c r="A1169" s="337" t="s">
        <v>355</v>
      </c>
      <c r="B1169" s="1080"/>
      <c r="C1169" s="1081"/>
      <c r="D1169" s="342"/>
      <c r="E1169" s="343"/>
      <c r="F1169" s="289">
        <f t="shared" si="26"/>
        <v>0</v>
      </c>
    </row>
    <row r="1170" spans="1:6" ht="15.75" x14ac:dyDescent="0.25">
      <c r="A1170" s="337"/>
      <c r="B1170" s="1080"/>
      <c r="C1170" s="1081"/>
      <c r="D1170" s="337"/>
      <c r="E1170" s="343"/>
      <c r="F1170" s="289">
        <f t="shared" si="26"/>
        <v>0</v>
      </c>
    </row>
    <row r="1171" spans="1:6" ht="15.75" x14ac:dyDescent="0.25">
      <c r="A1171" s="337"/>
      <c r="B1171" s="1080"/>
      <c r="C1171" s="1081"/>
      <c r="D1171" s="337"/>
      <c r="E1171" s="343"/>
      <c r="F1171" s="289">
        <f t="shared" si="26"/>
        <v>0</v>
      </c>
    </row>
    <row r="1172" spans="1:6" ht="15.75" x14ac:dyDescent="0.25">
      <c r="A1172" s="337"/>
      <c r="B1172" s="1080"/>
      <c r="C1172" s="1081"/>
      <c r="D1172" s="337"/>
      <c r="E1172" s="343"/>
      <c r="F1172" s="289">
        <f t="shared" si="26"/>
        <v>0</v>
      </c>
    </row>
    <row r="1173" spans="1:6" ht="15.75" x14ac:dyDescent="0.25">
      <c r="A1173" s="344"/>
      <c r="B1173" s="1084"/>
      <c r="C1173" s="1085"/>
      <c r="D1173" s="337"/>
      <c r="E1173" s="343"/>
      <c r="F1173" s="289">
        <f t="shared" si="26"/>
        <v>0</v>
      </c>
    </row>
    <row r="1174" spans="1:6" ht="15.75" x14ac:dyDescent="0.25">
      <c r="A1174" s="290" t="s">
        <v>321</v>
      </c>
      <c r="B1174" s="955" t="s">
        <v>62</v>
      </c>
      <c r="C1174" s="956"/>
      <c r="D1174" s="290" t="s">
        <v>62</v>
      </c>
      <c r="E1174" s="290" t="s">
        <v>62</v>
      </c>
      <c r="F1174" s="291">
        <f>SUM(F1161:F1173)</f>
        <v>0</v>
      </c>
    </row>
    <row r="1175" spans="1:6" x14ac:dyDescent="0.25">
      <c r="A1175" s="1086" t="s">
        <v>683</v>
      </c>
      <c r="B1175" s="1087"/>
      <c r="C1175" s="1087"/>
      <c r="D1175" s="1087"/>
      <c r="E1175" s="1087"/>
      <c r="F1175" s="1088"/>
    </row>
    <row r="1176" spans="1:6" x14ac:dyDescent="0.25">
      <c r="A1176" s="1089" t="s">
        <v>315</v>
      </c>
      <c r="B1176" s="1091" t="s">
        <v>679</v>
      </c>
      <c r="C1176" s="1092"/>
      <c r="D1176" s="1095" t="s">
        <v>680</v>
      </c>
      <c r="E1176" s="1097" t="s">
        <v>681</v>
      </c>
      <c r="F1176" s="1098"/>
    </row>
    <row r="1177" spans="1:6" x14ac:dyDescent="0.25">
      <c r="A1177" s="1090"/>
      <c r="B1177" s="1093"/>
      <c r="C1177" s="1094"/>
      <c r="D1177" s="1096"/>
      <c r="E1177" s="287" t="s">
        <v>682</v>
      </c>
      <c r="F1177" s="287" t="s">
        <v>321</v>
      </c>
    </row>
    <row r="1178" spans="1:6" ht="15.75" x14ac:dyDescent="0.25">
      <c r="A1178" s="334"/>
      <c r="B1178" s="1082"/>
      <c r="C1178" s="1083"/>
      <c r="D1178" s="334"/>
      <c r="E1178" s="345"/>
      <c r="F1178" s="288">
        <f t="shared" ref="F1178:F1189" si="27">D1178*E1178</f>
        <v>0</v>
      </c>
    </row>
    <row r="1179" spans="1:6" ht="15.75" x14ac:dyDescent="0.25">
      <c r="A1179" s="337"/>
      <c r="B1179" s="1080"/>
      <c r="C1179" s="1081"/>
      <c r="D1179" s="337"/>
      <c r="E1179" s="343"/>
      <c r="F1179" s="289">
        <f t="shared" si="27"/>
        <v>0</v>
      </c>
    </row>
    <row r="1180" spans="1:6" ht="15.75" x14ac:dyDescent="0.25">
      <c r="A1180" s="337"/>
      <c r="B1180" s="1080"/>
      <c r="C1180" s="1081"/>
      <c r="D1180" s="342"/>
      <c r="E1180" s="343"/>
      <c r="F1180" s="289">
        <f t="shared" si="27"/>
        <v>0</v>
      </c>
    </row>
    <row r="1181" spans="1:6" ht="15.75" x14ac:dyDescent="0.25">
      <c r="A1181" s="337"/>
      <c r="B1181" s="1080"/>
      <c r="C1181" s="1081"/>
      <c r="D1181" s="337"/>
      <c r="E1181" s="343"/>
      <c r="F1181" s="289">
        <f t="shared" si="27"/>
        <v>0</v>
      </c>
    </row>
    <row r="1182" spans="1:6" ht="15.75" x14ac:dyDescent="0.25">
      <c r="A1182" s="337"/>
      <c r="B1182" s="1080"/>
      <c r="C1182" s="1081"/>
      <c r="D1182" s="337"/>
      <c r="E1182" s="343"/>
      <c r="F1182" s="289">
        <f t="shared" si="27"/>
        <v>0</v>
      </c>
    </row>
    <row r="1183" spans="1:6" ht="15.75" x14ac:dyDescent="0.25">
      <c r="A1183" s="337"/>
      <c r="B1183" s="1080"/>
      <c r="C1183" s="1081"/>
      <c r="D1183" s="342"/>
      <c r="E1183" s="343"/>
      <c r="F1183" s="289">
        <f t="shared" si="27"/>
        <v>0</v>
      </c>
    </row>
    <row r="1184" spans="1:6" ht="15.75" x14ac:dyDescent="0.25">
      <c r="A1184" s="337"/>
      <c r="B1184" s="1080"/>
      <c r="C1184" s="1081"/>
      <c r="D1184" s="337"/>
      <c r="E1184" s="343"/>
      <c r="F1184" s="289">
        <f t="shared" si="27"/>
        <v>0</v>
      </c>
    </row>
    <row r="1185" spans="1:6" ht="15.75" x14ac:dyDescent="0.25">
      <c r="A1185" s="337"/>
      <c r="B1185" s="1080"/>
      <c r="C1185" s="1081"/>
      <c r="D1185" s="337"/>
      <c r="E1185" s="343"/>
      <c r="F1185" s="289">
        <f t="shared" si="27"/>
        <v>0</v>
      </c>
    </row>
    <row r="1186" spans="1:6" ht="15.75" x14ac:dyDescent="0.25">
      <c r="A1186" s="337"/>
      <c r="B1186" s="1080"/>
      <c r="C1186" s="1081"/>
      <c r="D1186" s="342"/>
      <c r="E1186" s="343"/>
      <c r="F1186" s="289">
        <f t="shared" si="27"/>
        <v>0</v>
      </c>
    </row>
    <row r="1187" spans="1:6" ht="15.75" x14ac:dyDescent="0.25">
      <c r="A1187" s="337"/>
      <c r="B1187" s="1080"/>
      <c r="C1187" s="1081"/>
      <c r="D1187" s="337"/>
      <c r="E1187" s="343"/>
      <c r="F1187" s="289">
        <f t="shared" si="27"/>
        <v>0</v>
      </c>
    </row>
    <row r="1188" spans="1:6" ht="15.75" x14ac:dyDescent="0.25">
      <c r="A1188" s="337"/>
      <c r="B1188" s="1080"/>
      <c r="C1188" s="1081"/>
      <c r="D1188" s="337"/>
      <c r="E1188" s="343"/>
      <c r="F1188" s="289">
        <f t="shared" si="27"/>
        <v>0</v>
      </c>
    </row>
    <row r="1189" spans="1:6" ht="15.75" x14ac:dyDescent="0.25">
      <c r="A1189" s="337"/>
      <c r="B1189" s="1080"/>
      <c r="C1189" s="1081"/>
      <c r="D1189" s="342"/>
      <c r="E1189" s="343"/>
      <c r="F1189" s="289">
        <f t="shared" si="27"/>
        <v>0</v>
      </c>
    </row>
    <row r="1190" spans="1:6" ht="15.75" x14ac:dyDescent="0.25">
      <c r="A1190" s="290" t="s">
        <v>321</v>
      </c>
      <c r="B1190" s="955" t="s">
        <v>62</v>
      </c>
      <c r="C1190" s="956"/>
      <c r="D1190" s="290" t="s">
        <v>62</v>
      </c>
      <c r="E1190" s="290" t="s">
        <v>62</v>
      </c>
      <c r="F1190" s="291">
        <f>SUM(F1178:F1189)</f>
        <v>0</v>
      </c>
    </row>
    <row r="1191" spans="1:6" ht="15.75" x14ac:dyDescent="0.25">
      <c r="A1191" s="1111" t="s">
        <v>883</v>
      </c>
      <c r="B1191" s="1111"/>
      <c r="C1191" s="1111"/>
      <c r="D1191" s="1111"/>
      <c r="E1191" s="1111"/>
      <c r="F1191" s="1111"/>
    </row>
    <row r="1192" spans="1:6" x14ac:dyDescent="0.25">
      <c r="A1192" s="575" t="s">
        <v>647</v>
      </c>
      <c r="B1192" s="576" t="s">
        <v>842</v>
      </c>
      <c r="C1192" s="576" t="s">
        <v>841</v>
      </c>
      <c r="D1192" s="576"/>
      <c r="E1192" s="576"/>
      <c r="F1192" s="577"/>
    </row>
    <row r="1193" spans="1:6" x14ac:dyDescent="0.25">
      <c r="A1193" s="270" t="s">
        <v>648</v>
      </c>
      <c r="B1193" s="1106"/>
      <c r="C1193" s="1106"/>
      <c r="D1193" s="1106"/>
      <c r="E1193" s="1106"/>
      <c r="F1193" s="1106"/>
    </row>
    <row r="1194" spans="1:6" x14ac:dyDescent="0.25">
      <c r="A1194" s="58" t="s">
        <v>649</v>
      </c>
      <c r="B1194" s="1103"/>
      <c r="C1194" s="1103"/>
      <c r="D1194" s="1103"/>
      <c r="E1194" s="1103"/>
      <c r="F1194" s="1103"/>
    </row>
    <row r="1195" spans="1:6" x14ac:dyDescent="0.25">
      <c r="A1195" s="271" t="s">
        <v>650</v>
      </c>
      <c r="B1195" s="1103"/>
      <c r="C1195" s="1103"/>
      <c r="D1195" s="1103"/>
      <c r="E1195" s="1103"/>
      <c r="F1195" s="1103"/>
    </row>
    <row r="1196" spans="1:6" x14ac:dyDescent="0.25">
      <c r="A1196" s="58" t="s">
        <v>651</v>
      </c>
      <c r="B1196" s="1103"/>
      <c r="C1196" s="1103"/>
      <c r="D1196" s="1103"/>
      <c r="E1196" s="1103"/>
      <c r="F1196" s="1103"/>
    </row>
    <row r="1197" spans="1:6" x14ac:dyDescent="0.25">
      <c r="A1197" s="271" t="s">
        <v>33</v>
      </c>
      <c r="B1197" s="1103"/>
      <c r="C1197" s="1103"/>
      <c r="D1197" s="1103"/>
      <c r="E1197" s="1103"/>
      <c r="F1197" s="1103"/>
    </row>
    <row r="1198" spans="1:6" x14ac:dyDescent="0.25">
      <c r="A1198" s="271" t="s">
        <v>57</v>
      </c>
      <c r="B1198" s="1103"/>
      <c r="C1198" s="1103"/>
      <c r="D1198" s="1103"/>
      <c r="E1198" s="1103"/>
      <c r="F1198" s="1103"/>
    </row>
    <row r="1199" spans="1:6" x14ac:dyDescent="0.25">
      <c r="A1199" s="271" t="s">
        <v>36</v>
      </c>
      <c r="B1199" s="1103"/>
      <c r="C1199" s="1103"/>
      <c r="D1199" s="1103"/>
      <c r="E1199" s="1103"/>
      <c r="F1199" s="1103"/>
    </row>
    <row r="1200" spans="1:6" x14ac:dyDescent="0.25">
      <c r="A1200" s="58" t="s">
        <v>35</v>
      </c>
      <c r="B1200" s="1103"/>
      <c r="C1200" s="1103"/>
      <c r="D1200" s="1103"/>
      <c r="E1200" s="1103"/>
      <c r="F1200" s="1103"/>
    </row>
    <row r="1201" spans="1:6" x14ac:dyDescent="0.25">
      <c r="A1201" s="271" t="s">
        <v>44</v>
      </c>
      <c r="B1201" s="1103"/>
      <c r="C1201" s="1103"/>
      <c r="D1201" s="1103"/>
      <c r="E1201" s="1103"/>
      <c r="F1201" s="1103"/>
    </row>
    <row r="1202" spans="1:6" x14ac:dyDescent="0.25">
      <c r="A1202" s="58" t="s">
        <v>38</v>
      </c>
      <c r="B1202" s="1103"/>
      <c r="C1202" s="1103"/>
      <c r="D1202" s="1103"/>
      <c r="E1202" s="1103"/>
      <c r="F1202" s="1103"/>
    </row>
    <row r="1203" spans="1:6" x14ac:dyDescent="0.25">
      <c r="A1203" s="271" t="s">
        <v>652</v>
      </c>
      <c r="B1203" s="1103"/>
      <c r="C1203" s="1103"/>
      <c r="D1203" s="1103"/>
      <c r="E1203" s="1103"/>
      <c r="F1203" s="1103"/>
    </row>
    <row r="1204" spans="1:6" x14ac:dyDescent="0.25">
      <c r="A1204" s="58" t="s">
        <v>653</v>
      </c>
      <c r="B1204" s="1103"/>
      <c r="C1204" s="1103"/>
      <c r="D1204" s="1103"/>
      <c r="E1204" s="1103"/>
      <c r="F1204" s="1103"/>
    </row>
    <row r="1205" spans="1:6" x14ac:dyDescent="0.25">
      <c r="A1205" s="272" t="s">
        <v>654</v>
      </c>
      <c r="B1205" s="1110"/>
      <c r="C1205" s="1104"/>
      <c r="D1205" s="1104"/>
      <c r="E1205" s="1104"/>
      <c r="F1205" s="1104"/>
    </row>
    <row r="1206" spans="1:6" x14ac:dyDescent="0.25">
      <c r="A1206" s="1099" t="s">
        <v>655</v>
      </c>
      <c r="B1206" s="1100"/>
      <c r="C1206" s="1100"/>
      <c r="D1206" s="1100"/>
      <c r="E1206" s="1100"/>
      <c r="F1206" s="1101"/>
    </row>
    <row r="1207" spans="1:6" x14ac:dyDescent="0.25">
      <c r="A1207" s="273" t="s">
        <v>330</v>
      </c>
      <c r="B1207" s="273" t="s">
        <v>685</v>
      </c>
      <c r="C1207" s="273" t="s">
        <v>686</v>
      </c>
      <c r="D1207" s="273" t="s">
        <v>331</v>
      </c>
      <c r="E1207" s="273" t="s">
        <v>658</v>
      </c>
      <c r="F1207" s="273" t="s">
        <v>659</v>
      </c>
    </row>
    <row r="1208" spans="1:6" x14ac:dyDescent="0.25">
      <c r="A1208" s="63">
        <v>1</v>
      </c>
      <c r="B1208" s="301"/>
      <c r="C1208" s="301"/>
      <c r="D1208" s="301"/>
      <c r="E1208" s="301"/>
      <c r="F1208" s="462"/>
    </row>
    <row r="1209" spans="1:6" x14ac:dyDescent="0.25">
      <c r="A1209" s="63">
        <v>2</v>
      </c>
      <c r="B1209" s="301"/>
      <c r="C1209" s="301"/>
      <c r="D1209" s="301"/>
      <c r="E1209" s="301"/>
      <c r="F1209" s="462"/>
    </row>
    <row r="1210" spans="1:6" x14ac:dyDescent="0.25">
      <c r="A1210" s="63">
        <v>3</v>
      </c>
      <c r="B1210" s="301"/>
      <c r="C1210" s="301"/>
      <c r="D1210" s="301"/>
      <c r="E1210" s="301"/>
      <c r="F1210" s="462"/>
    </row>
    <row r="1211" spans="1:6" x14ac:dyDescent="0.25">
      <c r="A1211" s="63">
        <v>4</v>
      </c>
      <c r="B1211" s="301"/>
      <c r="C1211" s="301"/>
      <c r="D1211" s="322"/>
      <c r="E1211" s="301"/>
      <c r="F1211" s="462"/>
    </row>
    <row r="1212" spans="1:6" x14ac:dyDescent="0.25">
      <c r="A1212" s="63">
        <v>5</v>
      </c>
      <c r="B1212" s="729"/>
      <c r="C1212" s="729"/>
      <c r="D1212" s="729"/>
      <c r="E1212" s="301"/>
      <c r="F1212" s="462"/>
    </row>
    <row r="1213" spans="1:6" x14ac:dyDescent="0.25">
      <c r="A1213" s="63">
        <v>6</v>
      </c>
      <c r="B1213" s="729"/>
      <c r="C1213" s="729"/>
      <c r="D1213" s="729"/>
      <c r="E1213" s="301"/>
      <c r="F1213" s="462"/>
    </row>
    <row r="1214" spans="1:6" x14ac:dyDescent="0.25">
      <c r="A1214" s="63">
        <v>7</v>
      </c>
      <c r="B1214" s="729"/>
      <c r="C1214" s="729"/>
      <c r="D1214" s="729"/>
      <c r="E1214" s="301"/>
      <c r="F1214" s="462"/>
    </row>
    <row r="1215" spans="1:6" x14ac:dyDescent="0.25">
      <c r="A1215" s="63">
        <v>8</v>
      </c>
      <c r="B1215" s="729"/>
      <c r="C1215" s="729"/>
      <c r="D1215" s="729"/>
      <c r="E1215" s="301"/>
      <c r="F1215" s="462"/>
    </row>
    <row r="1216" spans="1:6" x14ac:dyDescent="0.25">
      <c r="A1216" s="63">
        <v>9</v>
      </c>
      <c r="B1216" s="729"/>
      <c r="C1216" s="729"/>
      <c r="D1216" s="729"/>
      <c r="E1216" s="301"/>
      <c r="F1216" s="462"/>
    </row>
    <row r="1217" spans="1:6" x14ac:dyDescent="0.25">
      <c r="A1217" s="63">
        <v>10</v>
      </c>
      <c r="B1217" s="729"/>
      <c r="C1217" s="729"/>
      <c r="D1217" s="729"/>
      <c r="E1217" s="301"/>
      <c r="F1217" s="462"/>
    </row>
    <row r="1218" spans="1:6" x14ac:dyDescent="0.25">
      <c r="A1218" s="63">
        <v>11</v>
      </c>
      <c r="B1218" s="729"/>
      <c r="C1218" s="729"/>
      <c r="D1218" s="729"/>
      <c r="E1218" s="301"/>
      <c r="F1218" s="462"/>
    </row>
    <row r="1219" spans="1:6" x14ac:dyDescent="0.25">
      <c r="A1219" s="269">
        <v>12</v>
      </c>
      <c r="B1219" s="730"/>
      <c r="C1219" s="730"/>
      <c r="D1219" s="730"/>
      <c r="E1219" s="301"/>
      <c r="F1219" s="738"/>
    </row>
    <row r="1220" spans="1:6" x14ac:dyDescent="0.25">
      <c r="A1220" s="1099" t="s">
        <v>660</v>
      </c>
      <c r="B1220" s="1100"/>
      <c r="C1220" s="1100"/>
      <c r="D1220" s="1100"/>
      <c r="E1220" s="1100"/>
      <c r="F1220" s="1101"/>
    </row>
    <row r="1221" spans="1:6" x14ac:dyDescent="0.25">
      <c r="A1221" s="731" t="s">
        <v>315</v>
      </c>
      <c r="B1221" s="731" t="s">
        <v>661</v>
      </c>
      <c r="C1221" s="731" t="s">
        <v>662</v>
      </c>
      <c r="D1221" s="273" t="s">
        <v>663</v>
      </c>
      <c r="E1221" s="273" t="s">
        <v>664</v>
      </c>
      <c r="F1221" s="273" t="s">
        <v>665</v>
      </c>
    </row>
    <row r="1222" spans="1:6" x14ac:dyDescent="0.25">
      <c r="A1222" s="274" t="s">
        <v>666</v>
      </c>
      <c r="B1222" s="300">
        <f>B1223+B1257+B1261</f>
        <v>0</v>
      </c>
      <c r="C1222" s="300">
        <f>C1223+C1257+C1261</f>
        <v>0</v>
      </c>
      <c r="D1222" s="300">
        <f>D1223+D1257+D1261</f>
        <v>0</v>
      </c>
      <c r="E1222" s="303"/>
      <c r="F1222" s="276">
        <f>B1222*E1222</f>
        <v>0</v>
      </c>
    </row>
    <row r="1223" spans="1:6" x14ac:dyDescent="0.25">
      <c r="A1223" s="274" t="s">
        <v>667</v>
      </c>
      <c r="B1223" s="300">
        <f>B1224+B1239+B1243+B1252</f>
        <v>0</v>
      </c>
      <c r="C1223" s="300">
        <f>C1224+C1239+C1243+C1252</f>
        <v>0</v>
      </c>
      <c r="D1223" s="300">
        <f>D1224+D1239+D1243+D1252</f>
        <v>0</v>
      </c>
      <c r="E1223" s="277" t="s">
        <v>62</v>
      </c>
      <c r="F1223" s="276">
        <f>F1224+F1239+F1243+F1252</f>
        <v>0</v>
      </c>
    </row>
    <row r="1224" spans="1:6" x14ac:dyDescent="0.25">
      <c r="A1224" s="274" t="s">
        <v>333</v>
      </c>
      <c r="B1224" s="300">
        <f>B1225+B1229+B1233+B1237</f>
        <v>0</v>
      </c>
      <c r="C1224" s="300">
        <f>C1225+C1229+C1233+C1237</f>
        <v>0</v>
      </c>
      <c r="D1224" s="300">
        <f>D1225+D1229+D1233+D1237</f>
        <v>0</v>
      </c>
      <c r="E1224" s="277" t="s">
        <v>62</v>
      </c>
      <c r="F1224" s="276">
        <f>F1225+F1229+F1233+F1237</f>
        <v>0</v>
      </c>
    </row>
    <row r="1225" spans="1:6" x14ac:dyDescent="0.25">
      <c r="A1225" s="274" t="s">
        <v>334</v>
      </c>
      <c r="B1225" s="300">
        <f>SUM(B1226:B1228)</f>
        <v>0</v>
      </c>
      <c r="C1225" s="300">
        <f>SUM(C1226:C1228)</f>
        <v>0</v>
      </c>
      <c r="D1225" s="300">
        <f>SUM(D1226:D1228)</f>
        <v>0</v>
      </c>
      <c r="E1225" s="277" t="s">
        <v>62</v>
      </c>
      <c r="F1225" s="276">
        <f>SUM(F1226:F1228)</f>
        <v>0</v>
      </c>
    </row>
    <row r="1226" spans="1:6" x14ac:dyDescent="0.25">
      <c r="A1226" s="304"/>
      <c r="B1226" s="305"/>
      <c r="C1226" s="305"/>
      <c r="D1226" s="279">
        <f>B1226+C1226</f>
        <v>0</v>
      </c>
      <c r="E1226" s="303"/>
      <c r="F1226" s="280">
        <f>E1226*B1226</f>
        <v>0</v>
      </c>
    </row>
    <row r="1227" spans="1:6" x14ac:dyDescent="0.25">
      <c r="A1227" s="306"/>
      <c r="B1227" s="307"/>
      <c r="C1227" s="307"/>
      <c r="D1227" s="279">
        <f>B1227+C1227</f>
        <v>0</v>
      </c>
      <c r="E1227" s="303"/>
      <c r="F1227" s="280">
        <f>E1227*B1227</f>
        <v>0</v>
      </c>
    </row>
    <row r="1228" spans="1:6" x14ac:dyDescent="0.25">
      <c r="A1228" s="308"/>
      <c r="B1228" s="309"/>
      <c r="C1228" s="309"/>
      <c r="D1228" s="279">
        <f>B1228+C1228</f>
        <v>0</v>
      </c>
      <c r="E1228" s="303"/>
      <c r="F1228" s="280">
        <f>E1228*B1228</f>
        <v>0</v>
      </c>
    </row>
    <row r="1229" spans="1:6" x14ac:dyDescent="0.25">
      <c r="A1229" s="274" t="s">
        <v>335</v>
      </c>
      <c r="B1229" s="275">
        <f>SUM(B1230:B1232)</f>
        <v>0</v>
      </c>
      <c r="C1229" s="275">
        <f>SUM(C1230:C1232)</f>
        <v>0</v>
      </c>
      <c r="D1229" s="275">
        <f>SUM(D1230:D1232)</f>
        <v>0</v>
      </c>
      <c r="E1229" s="277" t="s">
        <v>62</v>
      </c>
      <c r="F1229" s="276">
        <f>SUM(F1230:F1232)</f>
        <v>0</v>
      </c>
    </row>
    <row r="1230" spans="1:6" x14ac:dyDescent="0.25">
      <c r="A1230" s="304"/>
      <c r="B1230" s="305"/>
      <c r="C1230" s="305"/>
      <c r="D1230" s="279">
        <f>B1230+C1230</f>
        <v>0</v>
      </c>
      <c r="E1230" s="303"/>
      <c r="F1230" s="280">
        <f>E1230*B1230</f>
        <v>0</v>
      </c>
    </row>
    <row r="1231" spans="1:6" x14ac:dyDescent="0.25">
      <c r="A1231" s="306"/>
      <c r="B1231" s="307"/>
      <c r="C1231" s="307"/>
      <c r="D1231" s="279">
        <f>B1231+C1231</f>
        <v>0</v>
      </c>
      <c r="E1231" s="303"/>
      <c r="F1231" s="280">
        <f>E1231*B1231</f>
        <v>0</v>
      </c>
    </row>
    <row r="1232" spans="1:6" x14ac:dyDescent="0.25">
      <c r="A1232" s="308"/>
      <c r="B1232" s="309"/>
      <c r="C1232" s="309"/>
      <c r="D1232" s="279">
        <f>B1232+C1232</f>
        <v>0</v>
      </c>
      <c r="E1232" s="303"/>
      <c r="F1232" s="280">
        <f>E1232*B1232</f>
        <v>0</v>
      </c>
    </row>
    <row r="1233" spans="1:6" x14ac:dyDescent="0.25">
      <c r="A1233" s="274" t="s">
        <v>336</v>
      </c>
      <c r="B1233" s="275">
        <f>SUM(B1234:B1236)</f>
        <v>0</v>
      </c>
      <c r="C1233" s="275">
        <f>SUM(C1234:C1236)</f>
        <v>0</v>
      </c>
      <c r="D1233" s="275">
        <f>SUM(D1234:D1236)</f>
        <v>0</v>
      </c>
      <c r="E1233" s="277" t="s">
        <v>62</v>
      </c>
      <c r="F1233" s="276">
        <f>SUM(F1234:F1236)</f>
        <v>0</v>
      </c>
    </row>
    <row r="1234" spans="1:6" x14ac:dyDescent="0.25">
      <c r="A1234" s="304"/>
      <c r="B1234" s="305"/>
      <c r="C1234" s="305"/>
      <c r="D1234" s="279">
        <f>B1234+C1234</f>
        <v>0</v>
      </c>
      <c r="E1234" s="303"/>
      <c r="F1234" s="280">
        <f>E1234*B1234</f>
        <v>0</v>
      </c>
    </row>
    <row r="1235" spans="1:6" x14ac:dyDescent="0.25">
      <c r="A1235" s="306"/>
      <c r="B1235" s="307"/>
      <c r="C1235" s="307"/>
      <c r="D1235" s="279">
        <f>B1235+C1235</f>
        <v>0</v>
      </c>
      <c r="E1235" s="303"/>
      <c r="F1235" s="280">
        <f>E1235*B1235</f>
        <v>0</v>
      </c>
    </row>
    <row r="1236" spans="1:6" x14ac:dyDescent="0.25">
      <c r="A1236" s="308"/>
      <c r="B1236" s="309"/>
      <c r="C1236" s="309"/>
      <c r="D1236" s="279">
        <f>B1236+C1236</f>
        <v>0</v>
      </c>
      <c r="E1236" s="303"/>
      <c r="F1236" s="280">
        <f>E1236*B1236</f>
        <v>0</v>
      </c>
    </row>
    <row r="1237" spans="1:6" x14ac:dyDescent="0.25">
      <c r="A1237" s="274" t="s">
        <v>337</v>
      </c>
      <c r="B1237" s="275">
        <f>SUM(B1238:B1238)</f>
        <v>0</v>
      </c>
      <c r="C1237" s="275">
        <f>SUM(C1238:C1238)</f>
        <v>0</v>
      </c>
      <c r="D1237" s="275">
        <f>SUM(D1238:D1238)</f>
        <v>0</v>
      </c>
      <c r="E1237" s="277" t="s">
        <v>62</v>
      </c>
      <c r="F1237" s="276">
        <f>SUM(F1238:F1238)</f>
        <v>0</v>
      </c>
    </row>
    <row r="1238" spans="1:6" x14ac:dyDescent="0.25">
      <c r="A1238" s="310"/>
      <c r="B1238" s="311"/>
      <c r="C1238" s="311"/>
      <c r="D1238" s="279">
        <f>B1238+C1238</f>
        <v>0</v>
      </c>
      <c r="E1238" s="303"/>
      <c r="F1238" s="280">
        <f>E1238*B1238</f>
        <v>0</v>
      </c>
    </row>
    <row r="1239" spans="1:6" x14ac:dyDescent="0.25">
      <c r="A1239" s="274" t="s">
        <v>668</v>
      </c>
      <c r="B1239" s="275">
        <f>SUM(B1240:B1242)</f>
        <v>0</v>
      </c>
      <c r="C1239" s="275">
        <f>SUM(C1240:C1242)</f>
        <v>0</v>
      </c>
      <c r="D1239" s="275">
        <f>SUM(D1240:D1242)</f>
        <v>0</v>
      </c>
      <c r="E1239" s="277" t="s">
        <v>62</v>
      </c>
      <c r="F1239" s="276">
        <f>SUM(F1240:F1242)</f>
        <v>0</v>
      </c>
    </row>
    <row r="1240" spans="1:6" x14ac:dyDescent="0.25">
      <c r="A1240" s="304"/>
      <c r="B1240" s="305"/>
      <c r="C1240" s="305"/>
      <c r="D1240" s="279">
        <f>B1240+C1240</f>
        <v>0</v>
      </c>
      <c r="E1240" s="303"/>
      <c r="F1240" s="280">
        <f>E1240*B1240</f>
        <v>0</v>
      </c>
    </row>
    <row r="1241" spans="1:6" x14ac:dyDescent="0.25">
      <c r="A1241" s="306"/>
      <c r="B1241" s="307"/>
      <c r="C1241" s="307"/>
      <c r="D1241" s="279">
        <f>B1241+C1241</f>
        <v>0</v>
      </c>
      <c r="E1241" s="303"/>
      <c r="F1241" s="280">
        <f>E1241*B1241</f>
        <v>0</v>
      </c>
    </row>
    <row r="1242" spans="1:6" x14ac:dyDescent="0.25">
      <c r="A1242" s="308"/>
      <c r="B1242" s="309"/>
      <c r="C1242" s="309"/>
      <c r="D1242" s="279">
        <f>B1242+C1242</f>
        <v>0</v>
      </c>
      <c r="E1242" s="303"/>
      <c r="F1242" s="280">
        <f>E1242*B1242</f>
        <v>0</v>
      </c>
    </row>
    <row r="1243" spans="1:6" x14ac:dyDescent="0.25">
      <c r="A1243" s="274" t="s">
        <v>669</v>
      </c>
      <c r="B1243" s="275">
        <f>SUM(B1244:B1251)</f>
        <v>0</v>
      </c>
      <c r="C1243" s="275">
        <f>SUM(C1244:C1251)</f>
        <v>0</v>
      </c>
      <c r="D1243" s="275">
        <f>SUM(D1244:D1251)</f>
        <v>0</v>
      </c>
      <c r="E1243" s="277" t="s">
        <v>62</v>
      </c>
      <c r="F1243" s="276">
        <f>SUM(F1244:F1251)</f>
        <v>0</v>
      </c>
    </row>
    <row r="1244" spans="1:6" x14ac:dyDescent="0.25">
      <c r="A1244" s="304"/>
      <c r="B1244" s="305"/>
      <c r="C1244" s="305"/>
      <c r="D1244" s="279">
        <f t="shared" ref="D1244:D1251" si="28">B1244+C1244</f>
        <v>0</v>
      </c>
      <c r="E1244" s="303"/>
      <c r="F1244" s="280">
        <f t="shared" ref="F1244:F1251" si="29">E1244*B1244</f>
        <v>0</v>
      </c>
    </row>
    <row r="1245" spans="1:6" x14ac:dyDescent="0.25">
      <c r="A1245" s="306"/>
      <c r="B1245" s="307"/>
      <c r="C1245" s="307"/>
      <c r="D1245" s="279">
        <f t="shared" si="28"/>
        <v>0</v>
      </c>
      <c r="E1245" s="303"/>
      <c r="F1245" s="280">
        <f t="shared" si="29"/>
        <v>0</v>
      </c>
    </row>
    <row r="1246" spans="1:6" x14ac:dyDescent="0.25">
      <c r="A1246" s="306"/>
      <c r="B1246" s="307"/>
      <c r="C1246" s="307"/>
      <c r="D1246" s="279">
        <f t="shared" si="28"/>
        <v>0</v>
      </c>
      <c r="E1246" s="303"/>
      <c r="F1246" s="280">
        <f t="shared" si="29"/>
        <v>0</v>
      </c>
    </row>
    <row r="1247" spans="1:6" x14ac:dyDescent="0.25">
      <c r="A1247" s="306"/>
      <c r="B1247" s="307"/>
      <c r="C1247" s="307"/>
      <c r="D1247" s="279">
        <f t="shared" si="28"/>
        <v>0</v>
      </c>
      <c r="E1247" s="303"/>
      <c r="F1247" s="280">
        <f t="shared" si="29"/>
        <v>0</v>
      </c>
    </row>
    <row r="1248" spans="1:6" x14ac:dyDescent="0.25">
      <c r="A1248" s="306"/>
      <c r="B1248" s="307"/>
      <c r="C1248" s="307"/>
      <c r="D1248" s="279">
        <f t="shared" si="28"/>
        <v>0</v>
      </c>
      <c r="E1248" s="303"/>
      <c r="F1248" s="280">
        <f t="shared" si="29"/>
        <v>0</v>
      </c>
    </row>
    <row r="1249" spans="1:6" x14ac:dyDescent="0.25">
      <c r="A1249" s="306"/>
      <c r="B1249" s="307"/>
      <c r="C1249" s="307"/>
      <c r="D1249" s="279">
        <f t="shared" si="28"/>
        <v>0</v>
      </c>
      <c r="E1249" s="303"/>
      <c r="F1249" s="280">
        <f t="shared" si="29"/>
        <v>0</v>
      </c>
    </row>
    <row r="1250" spans="1:6" x14ac:dyDescent="0.25">
      <c r="A1250" s="306"/>
      <c r="B1250" s="307"/>
      <c r="C1250" s="307"/>
      <c r="D1250" s="279">
        <f t="shared" si="28"/>
        <v>0</v>
      </c>
      <c r="E1250" s="303"/>
      <c r="F1250" s="280">
        <f t="shared" si="29"/>
        <v>0</v>
      </c>
    </row>
    <row r="1251" spans="1:6" x14ac:dyDescent="0.25">
      <c r="A1251" s="308"/>
      <c r="B1251" s="309"/>
      <c r="C1251" s="309"/>
      <c r="D1251" s="279">
        <f t="shared" si="28"/>
        <v>0</v>
      </c>
      <c r="E1251" s="303"/>
      <c r="F1251" s="280">
        <f t="shared" si="29"/>
        <v>0</v>
      </c>
    </row>
    <row r="1252" spans="1:6" x14ac:dyDescent="0.25">
      <c r="A1252" s="274" t="s">
        <v>670</v>
      </c>
      <c r="B1252" s="275">
        <f>SUM(B1253:B1256)</f>
        <v>0</v>
      </c>
      <c r="C1252" s="275">
        <f>SUM(C1253:C1256)</f>
        <v>0</v>
      </c>
      <c r="D1252" s="275">
        <f>SUM(D1253:D1256)</f>
        <v>0</v>
      </c>
      <c r="E1252" s="277" t="s">
        <v>62</v>
      </c>
      <c r="F1252" s="276">
        <f>SUM(F1253:F1256)</f>
        <v>0</v>
      </c>
    </row>
    <row r="1253" spans="1:6" x14ac:dyDescent="0.25">
      <c r="A1253" s="304"/>
      <c r="B1253" s="312"/>
      <c r="C1253" s="305"/>
      <c r="D1253" s="279">
        <f>B1253+C1253</f>
        <v>0</v>
      </c>
      <c r="E1253" s="303"/>
      <c r="F1253" s="280">
        <f>E1253*B1253</f>
        <v>0</v>
      </c>
    </row>
    <row r="1254" spans="1:6" x14ac:dyDescent="0.25">
      <c r="A1254" s="306"/>
      <c r="B1254" s="313"/>
      <c r="C1254" s="307"/>
      <c r="D1254" s="279">
        <f>B1254+C1254</f>
        <v>0</v>
      </c>
      <c r="E1254" s="303"/>
      <c r="F1254" s="280">
        <f>E1254*B1254</f>
        <v>0</v>
      </c>
    </row>
    <row r="1255" spans="1:6" x14ac:dyDescent="0.25">
      <c r="A1255" s="306"/>
      <c r="B1255" s="313"/>
      <c r="C1255" s="307"/>
      <c r="D1255" s="279">
        <f>B1255+C1255</f>
        <v>0</v>
      </c>
      <c r="E1255" s="303"/>
      <c r="F1255" s="280">
        <f>E1255*B1255</f>
        <v>0</v>
      </c>
    </row>
    <row r="1256" spans="1:6" x14ac:dyDescent="0.25">
      <c r="A1256" s="308"/>
      <c r="B1256" s="309"/>
      <c r="C1256" s="309"/>
      <c r="D1256" s="279">
        <f>B1256+C1256</f>
        <v>0</v>
      </c>
      <c r="E1256" s="303"/>
      <c r="F1256" s="280">
        <f>E1256*B1256</f>
        <v>0</v>
      </c>
    </row>
    <row r="1257" spans="1:6" x14ac:dyDescent="0.25">
      <c r="A1257" s="274" t="s">
        <v>671</v>
      </c>
      <c r="B1257" s="275">
        <f>SUM(B1258:B1260)</f>
        <v>0</v>
      </c>
      <c r="C1257" s="275">
        <f>SUM(C1258:C1260)</f>
        <v>0</v>
      </c>
      <c r="D1257" s="275">
        <f>SUM(D1258:D1260)</f>
        <v>0</v>
      </c>
      <c r="E1257" s="277" t="s">
        <v>62</v>
      </c>
      <c r="F1257" s="276">
        <f>SUM(F1258:F1260)</f>
        <v>0</v>
      </c>
    </row>
    <row r="1258" spans="1:6" x14ac:dyDescent="0.25">
      <c r="A1258" s="299"/>
      <c r="B1258" s="312"/>
      <c r="C1258" s="305"/>
      <c r="D1258" s="279">
        <f>B1258+C1258</f>
        <v>0</v>
      </c>
      <c r="E1258" s="281"/>
      <c r="F1258" s="280">
        <v>0</v>
      </c>
    </row>
    <row r="1259" spans="1:6" x14ac:dyDescent="0.25">
      <c r="A1259" s="297"/>
      <c r="B1259" s="313"/>
      <c r="C1259" s="307"/>
      <c r="D1259" s="279">
        <f>B1259+C1259</f>
        <v>0</v>
      </c>
      <c r="E1259" s="281"/>
      <c r="F1259" s="280">
        <v>0</v>
      </c>
    </row>
    <row r="1260" spans="1:6" x14ac:dyDescent="0.25">
      <c r="A1260" s="298"/>
      <c r="B1260" s="309"/>
      <c r="C1260" s="309"/>
      <c r="D1260" s="279">
        <f>B1260+C1260</f>
        <v>0</v>
      </c>
      <c r="E1260" s="281"/>
      <c r="F1260" s="280">
        <v>0</v>
      </c>
    </row>
    <row r="1261" spans="1:6" x14ac:dyDescent="0.25">
      <c r="A1261" s="274" t="s">
        <v>672</v>
      </c>
      <c r="B1261" s="275">
        <f>SUM(B1262:B1264)</f>
        <v>0</v>
      </c>
      <c r="C1261" s="275">
        <f>SUM(C1262:C1264)</f>
        <v>0</v>
      </c>
      <c r="D1261" s="275">
        <f>SUM(D1262:D1264)</f>
        <v>0</v>
      </c>
      <c r="E1261" s="277" t="s">
        <v>62</v>
      </c>
      <c r="F1261" s="276">
        <f>SUM(F1262:F1264)</f>
        <v>0</v>
      </c>
    </row>
    <row r="1262" spans="1:6" x14ac:dyDescent="0.25">
      <c r="A1262" s="304"/>
      <c r="B1262" s="305"/>
      <c r="C1262" s="305"/>
      <c r="D1262" s="279">
        <f>B1262+C1262</f>
        <v>0</v>
      </c>
      <c r="E1262" s="303"/>
      <c r="F1262" s="280">
        <f>E1262*B1262</f>
        <v>0</v>
      </c>
    </row>
    <row r="1263" spans="1:6" x14ac:dyDescent="0.25">
      <c r="A1263" s="306"/>
      <c r="B1263" s="307"/>
      <c r="C1263" s="307"/>
      <c r="D1263" s="279">
        <f>B1263+C1263</f>
        <v>0</v>
      </c>
      <c r="E1263" s="303"/>
      <c r="F1263" s="280">
        <f>E1263*B1263</f>
        <v>0</v>
      </c>
    </row>
    <row r="1264" spans="1:6" x14ac:dyDescent="0.25">
      <c r="A1264" s="308"/>
      <c r="B1264" s="309"/>
      <c r="C1264" s="309"/>
      <c r="D1264" s="279">
        <f>B1264+C1264</f>
        <v>0</v>
      </c>
      <c r="E1264" s="303"/>
      <c r="F1264" s="280">
        <f>E1264*B1264</f>
        <v>0</v>
      </c>
    </row>
    <row r="1265" spans="1:6" ht="15.75" x14ac:dyDescent="0.25">
      <c r="A1265" s="267" t="s">
        <v>321</v>
      </c>
      <c r="B1265" s="282">
        <f>B1223+B1257+B1261</f>
        <v>0</v>
      </c>
      <c r="C1265" s="282">
        <f>C1223+C1257+C1261</f>
        <v>0</v>
      </c>
      <c r="D1265" s="282">
        <f>D1223+D1257+D1261</f>
        <v>0</v>
      </c>
      <c r="E1265" s="283" t="s">
        <v>62</v>
      </c>
      <c r="F1265" s="284">
        <f>F1223+F1257+F1261+F1222</f>
        <v>0</v>
      </c>
    </row>
    <row r="1266" spans="1:6" x14ac:dyDescent="0.25">
      <c r="A1266" s="1099" t="s">
        <v>338</v>
      </c>
      <c r="B1266" s="1100"/>
      <c r="C1266" s="1100"/>
      <c r="D1266" s="1100"/>
      <c r="E1266" s="1100"/>
      <c r="F1266" s="1101"/>
    </row>
    <row r="1267" spans="1:6" x14ac:dyDescent="0.25">
      <c r="A1267" s="273" t="s">
        <v>339</v>
      </c>
      <c r="B1267" s="273" t="s">
        <v>634</v>
      </c>
      <c r="C1267" s="273" t="s">
        <v>340</v>
      </c>
      <c r="D1267" s="273" t="s">
        <v>341</v>
      </c>
      <c r="E1267" s="285" t="s">
        <v>665</v>
      </c>
      <c r="F1267" s="273" t="s">
        <v>673</v>
      </c>
    </row>
    <row r="1268" spans="1:6" x14ac:dyDescent="0.25">
      <c r="A1268" s="314"/>
      <c r="B1268" s="321"/>
      <c r="C1268" s="316"/>
      <c r="D1268" s="317"/>
      <c r="E1268" s="318"/>
      <c r="F1268" s="319"/>
    </row>
    <row r="1269" spans="1:6" x14ac:dyDescent="0.25">
      <c r="A1269" s="320"/>
      <c r="B1269" s="321"/>
      <c r="C1269" s="322"/>
      <c r="D1269" s="301"/>
      <c r="E1269" s="323"/>
      <c r="F1269" s="324"/>
    </row>
    <row r="1270" spans="1:6" x14ac:dyDescent="0.25">
      <c r="A1270" s="320"/>
      <c r="B1270" s="321"/>
      <c r="C1270" s="322"/>
      <c r="D1270" s="301"/>
      <c r="E1270" s="323"/>
      <c r="F1270" s="324"/>
    </row>
    <row r="1271" spans="1:6" x14ac:dyDescent="0.25">
      <c r="A1271" s="320"/>
      <c r="B1271" s="321"/>
      <c r="C1271" s="322"/>
      <c r="D1271" s="301"/>
      <c r="E1271" s="323"/>
      <c r="F1271" s="324"/>
    </row>
    <row r="1272" spans="1:6" x14ac:dyDescent="0.25">
      <c r="A1272" s="320"/>
      <c r="B1272" s="321"/>
      <c r="C1272" s="322"/>
      <c r="D1272" s="301"/>
      <c r="E1272" s="323"/>
      <c r="F1272" s="324"/>
    </row>
    <row r="1273" spans="1:6" x14ac:dyDescent="0.25">
      <c r="A1273" s="325"/>
      <c r="B1273" s="306"/>
      <c r="C1273" s="301"/>
      <c r="D1273" s="301"/>
      <c r="E1273" s="323"/>
      <c r="F1273" s="324"/>
    </row>
    <row r="1274" spans="1:6" x14ac:dyDescent="0.25">
      <c r="A1274" s="325"/>
      <c r="B1274" s="306"/>
      <c r="C1274" s="301"/>
      <c r="D1274" s="301"/>
      <c r="E1274" s="323"/>
      <c r="F1274" s="324"/>
    </row>
    <row r="1275" spans="1:6" x14ac:dyDescent="0.25">
      <c r="A1275" s="325"/>
      <c r="B1275" s="306"/>
      <c r="C1275" s="301"/>
      <c r="D1275" s="301"/>
      <c r="E1275" s="323"/>
      <c r="F1275" s="324"/>
    </row>
    <row r="1276" spans="1:6" x14ac:dyDescent="0.25">
      <c r="A1276" s="325"/>
      <c r="B1276" s="306"/>
      <c r="C1276" s="301"/>
      <c r="D1276" s="301"/>
      <c r="E1276" s="323"/>
      <c r="F1276" s="324"/>
    </row>
    <row r="1277" spans="1:6" x14ac:dyDescent="0.25">
      <c r="A1277" s="325"/>
      <c r="B1277" s="306"/>
      <c r="C1277" s="301"/>
      <c r="D1277" s="301"/>
      <c r="E1277" s="323"/>
      <c r="F1277" s="324"/>
    </row>
    <row r="1278" spans="1:6" x14ac:dyDescent="0.25">
      <c r="A1278" s="325"/>
      <c r="B1278" s="306"/>
      <c r="C1278" s="301"/>
      <c r="D1278" s="301"/>
      <c r="E1278" s="323"/>
      <c r="F1278" s="324"/>
    </row>
    <row r="1279" spans="1:6" x14ac:dyDescent="0.25">
      <c r="A1279" s="325"/>
      <c r="B1279" s="306"/>
      <c r="C1279" s="301"/>
      <c r="D1279" s="301"/>
      <c r="E1279" s="323"/>
      <c r="F1279" s="324"/>
    </row>
    <row r="1280" spans="1:6" x14ac:dyDescent="0.25">
      <c r="A1280" s="325"/>
      <c r="B1280" s="306"/>
      <c r="C1280" s="301"/>
      <c r="D1280" s="301"/>
      <c r="E1280" s="323"/>
      <c r="F1280" s="324"/>
    </row>
    <row r="1281" spans="1:6" x14ac:dyDescent="0.25">
      <c r="A1281" s="325"/>
      <c r="B1281" s="306"/>
      <c r="C1281" s="301"/>
      <c r="D1281" s="301"/>
      <c r="E1281" s="323"/>
      <c r="F1281" s="324"/>
    </row>
    <row r="1282" spans="1:6" x14ac:dyDescent="0.25">
      <c r="A1282" s="326"/>
      <c r="B1282" s="308"/>
      <c r="C1282" s="302"/>
      <c r="D1282" s="302"/>
      <c r="E1282" s="327"/>
      <c r="F1282" s="328"/>
    </row>
    <row r="1283" spans="1:6" ht="15.75" x14ac:dyDescent="0.25">
      <c r="A1283" s="267" t="s">
        <v>321</v>
      </c>
      <c r="B1283" s="282" t="s">
        <v>62</v>
      </c>
      <c r="C1283" s="282" t="s">
        <v>62</v>
      </c>
      <c r="D1283" s="282" t="s">
        <v>62</v>
      </c>
      <c r="E1283" s="283">
        <f>SUM(E1268:E1282)</f>
        <v>0</v>
      </c>
      <c r="F1283" s="284" t="s">
        <v>62</v>
      </c>
    </row>
    <row r="1284" spans="1:6" x14ac:dyDescent="0.25">
      <c r="A1284" s="1102" t="s">
        <v>342</v>
      </c>
      <c r="B1284" s="1102"/>
      <c r="C1284" s="1102"/>
      <c r="D1284" s="1102"/>
      <c r="E1284" s="1102"/>
      <c r="F1284" s="1102"/>
    </row>
    <row r="1285" spans="1:6" x14ac:dyDescent="0.25">
      <c r="A1285" s="268" t="s">
        <v>315</v>
      </c>
      <c r="B1285" s="268" t="s">
        <v>340</v>
      </c>
      <c r="C1285" s="267" t="s">
        <v>674</v>
      </c>
      <c r="D1285" s="268" t="s">
        <v>343</v>
      </c>
      <c r="E1285" s="268" t="s">
        <v>675</v>
      </c>
      <c r="F1285" s="268" t="s">
        <v>665</v>
      </c>
    </row>
    <row r="1286" spans="1:6" x14ac:dyDescent="0.25">
      <c r="A1286" s="329"/>
      <c r="B1286" s="317"/>
      <c r="C1286" s="330"/>
      <c r="D1286" s="317"/>
      <c r="E1286" s="317"/>
      <c r="F1286" s="331"/>
    </row>
    <row r="1287" spans="1:6" x14ac:dyDescent="0.25">
      <c r="A1287" s="325"/>
      <c r="B1287" s="332"/>
      <c r="C1287" s="306"/>
      <c r="D1287" s="301"/>
      <c r="E1287" s="301"/>
      <c r="F1287" s="333"/>
    </row>
    <row r="1288" spans="1:6" x14ac:dyDescent="0.25">
      <c r="A1288" s="325"/>
      <c r="B1288" s="332"/>
      <c r="C1288" s="306"/>
      <c r="D1288" s="301"/>
      <c r="E1288" s="301"/>
      <c r="F1288" s="333"/>
    </row>
    <row r="1289" spans="1:6" x14ac:dyDescent="0.25">
      <c r="A1289" s="325"/>
      <c r="B1289" s="332"/>
      <c r="C1289" s="306"/>
      <c r="D1289" s="301"/>
      <c r="E1289" s="301"/>
      <c r="F1289" s="333"/>
    </row>
    <row r="1290" spans="1:6" x14ac:dyDescent="0.25">
      <c r="A1290" s="325"/>
      <c r="B1290" s="332"/>
      <c r="C1290" s="306"/>
      <c r="D1290" s="301"/>
      <c r="E1290" s="301"/>
      <c r="F1290" s="333"/>
    </row>
    <row r="1291" spans="1:6" x14ac:dyDescent="0.25">
      <c r="A1291" s="325"/>
      <c r="B1291" s="332"/>
      <c r="C1291" s="306"/>
      <c r="D1291" s="301"/>
      <c r="E1291" s="301"/>
      <c r="F1291" s="333"/>
    </row>
    <row r="1292" spans="1:6" x14ac:dyDescent="0.25">
      <c r="A1292" s="325"/>
      <c r="B1292" s="332"/>
      <c r="C1292" s="306"/>
      <c r="D1292" s="301"/>
      <c r="E1292" s="301"/>
      <c r="F1292" s="333"/>
    </row>
    <row r="1293" spans="1:6" x14ac:dyDescent="0.25">
      <c r="A1293" s="325"/>
      <c r="B1293" s="332"/>
      <c r="C1293" s="306"/>
      <c r="D1293" s="301"/>
      <c r="E1293" s="301"/>
      <c r="F1293" s="333"/>
    </row>
    <row r="1294" spans="1:6" x14ac:dyDescent="0.25">
      <c r="A1294" s="325"/>
      <c r="B1294" s="332"/>
      <c r="C1294" s="306"/>
      <c r="D1294" s="301"/>
      <c r="E1294" s="301"/>
      <c r="F1294" s="333"/>
    </row>
    <row r="1295" spans="1:6" x14ac:dyDescent="0.25">
      <c r="A1295" s="325"/>
      <c r="B1295" s="332"/>
      <c r="C1295" s="306"/>
      <c r="D1295" s="301"/>
      <c r="E1295" s="301"/>
      <c r="F1295" s="333"/>
    </row>
    <row r="1296" spans="1:6" x14ac:dyDescent="0.25">
      <c r="A1296" s="325"/>
      <c r="B1296" s="332"/>
      <c r="C1296" s="306"/>
      <c r="D1296" s="301"/>
      <c r="E1296" s="301"/>
      <c r="F1296" s="333"/>
    </row>
    <row r="1297" spans="1:6" x14ac:dyDescent="0.25">
      <c r="A1297" s="325"/>
      <c r="B1297" s="332"/>
      <c r="C1297" s="306"/>
      <c r="D1297" s="301"/>
      <c r="E1297" s="301"/>
      <c r="F1297" s="333"/>
    </row>
    <row r="1298" spans="1:6" x14ac:dyDescent="0.25">
      <c r="A1298" s="325"/>
      <c r="B1298" s="332"/>
      <c r="C1298" s="306"/>
      <c r="D1298" s="301"/>
      <c r="E1298" s="301"/>
      <c r="F1298" s="333"/>
    </row>
    <row r="1299" spans="1:6" x14ac:dyDescent="0.25">
      <c r="A1299" s="325"/>
      <c r="B1299" s="332"/>
      <c r="C1299" s="306"/>
      <c r="D1299" s="301"/>
      <c r="E1299" s="301"/>
      <c r="F1299" s="333"/>
    </row>
    <row r="1300" spans="1:6" x14ac:dyDescent="0.25">
      <c r="A1300" s="325"/>
      <c r="B1300" s="332"/>
      <c r="C1300" s="306"/>
      <c r="D1300" s="301"/>
      <c r="E1300" s="301"/>
      <c r="F1300" s="333"/>
    </row>
    <row r="1301" spans="1:6" x14ac:dyDescent="0.25">
      <c r="A1301" s="325"/>
      <c r="B1301" s="332"/>
      <c r="C1301" s="306"/>
      <c r="D1301" s="301"/>
      <c r="E1301" s="301"/>
      <c r="F1301" s="333"/>
    </row>
    <row r="1302" spans="1:6" x14ac:dyDescent="0.25">
      <c r="A1302" s="325"/>
      <c r="B1302" s="332"/>
      <c r="C1302" s="306"/>
      <c r="D1302" s="301"/>
      <c r="E1302" s="301"/>
      <c r="F1302" s="333"/>
    </row>
    <row r="1303" spans="1:6" x14ac:dyDescent="0.25">
      <c r="A1303" s="325"/>
      <c r="B1303" s="332"/>
      <c r="C1303" s="306"/>
      <c r="D1303" s="301"/>
      <c r="E1303" s="301"/>
      <c r="F1303" s="333"/>
    </row>
    <row r="1304" spans="1:6" x14ac:dyDescent="0.25">
      <c r="A1304" s="325"/>
      <c r="B1304" s="332"/>
      <c r="C1304" s="306"/>
      <c r="D1304" s="301"/>
      <c r="E1304" s="301"/>
      <c r="F1304" s="333"/>
    </row>
    <row r="1305" spans="1:6" x14ac:dyDescent="0.25">
      <c r="A1305" s="273" t="s">
        <v>321</v>
      </c>
      <c r="B1305" s="731" t="s">
        <v>62</v>
      </c>
      <c r="C1305" s="274" t="s">
        <v>62</v>
      </c>
      <c r="D1305" s="273" t="s">
        <v>62</v>
      </c>
      <c r="E1305" s="273" t="s">
        <v>62</v>
      </c>
      <c r="F1305" s="286">
        <f>SUM(F1286:F1304)</f>
        <v>0</v>
      </c>
    </row>
    <row r="1306" spans="1:6" x14ac:dyDescent="0.25">
      <c r="A1306" s="1102" t="s">
        <v>344</v>
      </c>
      <c r="B1306" s="1102"/>
      <c r="C1306" s="1102"/>
      <c r="D1306" s="1102"/>
      <c r="E1306" s="1102"/>
      <c r="F1306" s="1102"/>
    </row>
    <row r="1307" spans="1:6" x14ac:dyDescent="0.25">
      <c r="A1307" s="268" t="s">
        <v>315</v>
      </c>
      <c r="B1307" s="268" t="s">
        <v>340</v>
      </c>
      <c r="C1307" s="267" t="s">
        <v>676</v>
      </c>
      <c r="D1307" s="268" t="s">
        <v>677</v>
      </c>
      <c r="E1307" s="268" t="s">
        <v>675</v>
      </c>
      <c r="F1307" s="268" t="s">
        <v>665</v>
      </c>
    </row>
    <row r="1308" spans="1:6" x14ac:dyDescent="0.25">
      <c r="A1308" s="329"/>
      <c r="B1308" s="317"/>
      <c r="C1308" s="304"/>
      <c r="D1308" s="317"/>
      <c r="E1308" s="317"/>
      <c r="F1308" s="331"/>
    </row>
    <row r="1309" spans="1:6" x14ac:dyDescent="0.25">
      <c r="A1309" s="325"/>
      <c r="B1309" s="332"/>
      <c r="C1309" s="306"/>
      <c r="D1309" s="301"/>
      <c r="E1309" s="301"/>
      <c r="F1309" s="333"/>
    </row>
    <row r="1310" spans="1:6" x14ac:dyDescent="0.25">
      <c r="A1310" s="325"/>
      <c r="B1310" s="332"/>
      <c r="C1310" s="306"/>
      <c r="D1310" s="301"/>
      <c r="E1310" s="301"/>
      <c r="F1310" s="333"/>
    </row>
    <row r="1311" spans="1:6" x14ac:dyDescent="0.25">
      <c r="A1311" s="325"/>
      <c r="B1311" s="332"/>
      <c r="C1311" s="306"/>
      <c r="D1311" s="301"/>
      <c r="E1311" s="301"/>
      <c r="F1311" s="333"/>
    </row>
    <row r="1312" spans="1:6" x14ac:dyDescent="0.25">
      <c r="A1312" s="325"/>
      <c r="B1312" s="332"/>
      <c r="C1312" s="306"/>
      <c r="D1312" s="301"/>
      <c r="E1312" s="301"/>
      <c r="F1312" s="333"/>
    </row>
    <row r="1313" spans="1:6" x14ac:dyDescent="0.25">
      <c r="A1313" s="325"/>
      <c r="B1313" s="332"/>
      <c r="C1313" s="306"/>
      <c r="D1313" s="301"/>
      <c r="E1313" s="301"/>
      <c r="F1313" s="333"/>
    </row>
    <row r="1314" spans="1:6" x14ac:dyDescent="0.25">
      <c r="A1314" s="325"/>
      <c r="B1314" s="332"/>
      <c r="C1314" s="306"/>
      <c r="D1314" s="301"/>
      <c r="E1314" s="301"/>
      <c r="F1314" s="333"/>
    </row>
    <row r="1315" spans="1:6" x14ac:dyDescent="0.25">
      <c r="A1315" s="325"/>
      <c r="B1315" s="332"/>
      <c r="C1315" s="306"/>
      <c r="D1315" s="301"/>
      <c r="E1315" s="301"/>
      <c r="F1315" s="333"/>
    </row>
    <row r="1316" spans="1:6" x14ac:dyDescent="0.25">
      <c r="A1316" s="325"/>
      <c r="B1316" s="332"/>
      <c r="C1316" s="306"/>
      <c r="D1316" s="301"/>
      <c r="E1316" s="301"/>
      <c r="F1316" s="333"/>
    </row>
    <row r="1317" spans="1:6" x14ac:dyDescent="0.25">
      <c r="A1317" s="325"/>
      <c r="B1317" s="332"/>
      <c r="C1317" s="306"/>
      <c r="D1317" s="301"/>
      <c r="E1317" s="301"/>
      <c r="F1317" s="333"/>
    </row>
    <row r="1318" spans="1:6" x14ac:dyDescent="0.25">
      <c r="A1318" s="325"/>
      <c r="B1318" s="332"/>
      <c r="C1318" s="306"/>
      <c r="D1318" s="301"/>
      <c r="E1318" s="301"/>
      <c r="F1318" s="333"/>
    </row>
    <row r="1319" spans="1:6" x14ac:dyDescent="0.25">
      <c r="A1319" s="325"/>
      <c r="B1319" s="332"/>
      <c r="C1319" s="306"/>
      <c r="D1319" s="301"/>
      <c r="E1319" s="301"/>
      <c r="F1319" s="333"/>
    </row>
    <row r="1320" spans="1:6" x14ac:dyDescent="0.25">
      <c r="A1320" s="325"/>
      <c r="B1320" s="332"/>
      <c r="C1320" s="306"/>
      <c r="D1320" s="301"/>
      <c r="E1320" s="301"/>
      <c r="F1320" s="333"/>
    </row>
    <row r="1321" spans="1:6" x14ac:dyDescent="0.25">
      <c r="A1321" s="325"/>
      <c r="B1321" s="332"/>
      <c r="C1321" s="306"/>
      <c r="D1321" s="301"/>
      <c r="E1321" s="301"/>
      <c r="F1321" s="333"/>
    </row>
    <row r="1322" spans="1:6" x14ac:dyDescent="0.25">
      <c r="A1322" s="325"/>
      <c r="B1322" s="332"/>
      <c r="C1322" s="306"/>
      <c r="D1322" s="301"/>
      <c r="E1322" s="301"/>
      <c r="F1322" s="333"/>
    </row>
    <row r="1323" spans="1:6" x14ac:dyDescent="0.25">
      <c r="A1323" s="325"/>
      <c r="B1323" s="332"/>
      <c r="C1323" s="306"/>
      <c r="D1323" s="301"/>
      <c r="E1323" s="301"/>
      <c r="F1323" s="333"/>
    </row>
    <row r="1324" spans="1:6" x14ac:dyDescent="0.25">
      <c r="A1324" s="325"/>
      <c r="B1324" s="332"/>
      <c r="C1324" s="306"/>
      <c r="D1324" s="301"/>
      <c r="E1324" s="301"/>
      <c r="F1324" s="333"/>
    </row>
    <row r="1325" spans="1:6" x14ac:dyDescent="0.25">
      <c r="A1325" s="325"/>
      <c r="B1325" s="332"/>
      <c r="C1325" s="306"/>
      <c r="D1325" s="301"/>
      <c r="E1325" s="301"/>
      <c r="F1325" s="333"/>
    </row>
    <row r="1326" spans="1:6" x14ac:dyDescent="0.25">
      <c r="A1326" s="325"/>
      <c r="B1326" s="332"/>
      <c r="C1326" s="306"/>
      <c r="D1326" s="301"/>
      <c r="E1326" s="301"/>
      <c r="F1326" s="333"/>
    </row>
    <row r="1327" spans="1:6" x14ac:dyDescent="0.25">
      <c r="A1327" s="273" t="s">
        <v>321</v>
      </c>
      <c r="B1327" s="731" t="s">
        <v>62</v>
      </c>
      <c r="C1327" s="731" t="s">
        <v>62</v>
      </c>
      <c r="D1327" s="273" t="s">
        <v>62</v>
      </c>
      <c r="E1327" s="273" t="s">
        <v>62</v>
      </c>
      <c r="F1327" s="286">
        <f>SUM(F1308:F1326)</f>
        <v>0</v>
      </c>
    </row>
    <row r="1328" spans="1:6" x14ac:dyDescent="0.25">
      <c r="A1328" s="1086" t="s">
        <v>678</v>
      </c>
      <c r="B1328" s="1087"/>
      <c r="C1328" s="1087"/>
      <c r="D1328" s="1087"/>
      <c r="E1328" s="1087"/>
      <c r="F1328" s="1088"/>
    </row>
    <row r="1329" spans="1:6" x14ac:dyDescent="0.25">
      <c r="A1329" s="1089" t="s">
        <v>315</v>
      </c>
      <c r="B1329" s="1091" t="s">
        <v>679</v>
      </c>
      <c r="C1329" s="1092"/>
      <c r="D1329" s="1095" t="s">
        <v>680</v>
      </c>
      <c r="E1329" s="1097" t="s">
        <v>681</v>
      </c>
      <c r="F1329" s="1098"/>
    </row>
    <row r="1330" spans="1:6" x14ac:dyDescent="0.25">
      <c r="A1330" s="1090"/>
      <c r="B1330" s="1108"/>
      <c r="C1330" s="1109"/>
      <c r="D1330" s="1096"/>
      <c r="E1330" s="287" t="s">
        <v>682</v>
      </c>
      <c r="F1330" s="287" t="s">
        <v>321</v>
      </c>
    </row>
    <row r="1331" spans="1:6" ht="15.75" x14ac:dyDescent="0.25">
      <c r="A1331" s="334" t="s">
        <v>347</v>
      </c>
      <c r="B1331" s="1080"/>
      <c r="C1331" s="1081"/>
      <c r="D1331" s="346"/>
      <c r="E1331" s="345"/>
      <c r="F1331" s="288">
        <f t="shared" ref="F1331:F1343" si="30">D1331*E1331</f>
        <v>0</v>
      </c>
    </row>
    <row r="1332" spans="1:6" ht="15.75" x14ac:dyDescent="0.25">
      <c r="A1332" s="337" t="s">
        <v>348</v>
      </c>
      <c r="B1332" s="1080"/>
      <c r="C1332" s="1081"/>
      <c r="D1332" s="348"/>
      <c r="E1332" s="343"/>
      <c r="F1332" s="289">
        <f t="shared" si="30"/>
        <v>0</v>
      </c>
    </row>
    <row r="1333" spans="1:6" ht="15.75" x14ac:dyDescent="0.25">
      <c r="A1333" s="337" t="s">
        <v>349</v>
      </c>
      <c r="B1333" s="1080"/>
      <c r="C1333" s="1081"/>
      <c r="D1333" s="349"/>
      <c r="E1333" s="343"/>
      <c r="F1333" s="289">
        <f t="shared" si="30"/>
        <v>0</v>
      </c>
    </row>
    <row r="1334" spans="1:6" ht="15.75" x14ac:dyDescent="0.25">
      <c r="A1334" s="337" t="s">
        <v>350</v>
      </c>
      <c r="B1334" s="1080"/>
      <c r="C1334" s="1081"/>
      <c r="D1334" s="348"/>
      <c r="E1334" s="343"/>
      <c r="F1334" s="289">
        <f t="shared" si="30"/>
        <v>0</v>
      </c>
    </row>
    <row r="1335" spans="1:6" ht="15.75" x14ac:dyDescent="0.25">
      <c r="A1335" s="337" t="s">
        <v>351</v>
      </c>
      <c r="B1335" s="1080"/>
      <c r="C1335" s="1081"/>
      <c r="D1335" s="348"/>
      <c r="E1335" s="343"/>
      <c r="F1335" s="289">
        <f t="shared" si="30"/>
        <v>0</v>
      </c>
    </row>
    <row r="1336" spans="1:6" ht="15.75" x14ac:dyDescent="0.25">
      <c r="A1336" s="337" t="s">
        <v>352</v>
      </c>
      <c r="B1336" s="1080"/>
      <c r="C1336" s="1081"/>
      <c r="D1336" s="349"/>
      <c r="E1336" s="343"/>
      <c r="F1336" s="289">
        <f t="shared" si="30"/>
        <v>0</v>
      </c>
    </row>
    <row r="1337" spans="1:6" ht="15.75" x14ac:dyDescent="0.25">
      <c r="A1337" s="337" t="s">
        <v>353</v>
      </c>
      <c r="B1337" s="1080"/>
      <c r="C1337" s="1081"/>
      <c r="D1337" s="348"/>
      <c r="E1337" s="343"/>
      <c r="F1337" s="289">
        <f t="shared" si="30"/>
        <v>0</v>
      </c>
    </row>
    <row r="1338" spans="1:6" ht="15.75" x14ac:dyDescent="0.25">
      <c r="A1338" s="337" t="s">
        <v>354</v>
      </c>
      <c r="B1338" s="1080"/>
      <c r="C1338" s="1081"/>
      <c r="D1338" s="348"/>
      <c r="E1338" s="343"/>
      <c r="F1338" s="289">
        <f t="shared" si="30"/>
        <v>0</v>
      </c>
    </row>
    <row r="1339" spans="1:6" ht="15.75" x14ac:dyDescent="0.25">
      <c r="A1339" s="337" t="s">
        <v>355</v>
      </c>
      <c r="B1339" s="1080"/>
      <c r="C1339" s="1081"/>
      <c r="D1339" s="349"/>
      <c r="E1339" s="343"/>
      <c r="F1339" s="289">
        <f t="shared" si="30"/>
        <v>0</v>
      </c>
    </row>
    <row r="1340" spans="1:6" ht="15.75" x14ac:dyDescent="0.25">
      <c r="A1340" s="347"/>
      <c r="B1340" s="1080"/>
      <c r="C1340" s="1081"/>
      <c r="D1340" s="348"/>
      <c r="E1340" s="343"/>
      <c r="F1340" s="289">
        <f t="shared" si="30"/>
        <v>0</v>
      </c>
    </row>
    <row r="1341" spans="1:6" ht="15.75" x14ac:dyDescent="0.25">
      <c r="A1341" s="337"/>
      <c r="B1341" s="1080"/>
      <c r="C1341" s="1081"/>
      <c r="D1341" s="337"/>
      <c r="E1341" s="343"/>
      <c r="F1341" s="289">
        <f t="shared" si="30"/>
        <v>0</v>
      </c>
    </row>
    <row r="1342" spans="1:6" ht="15.75" x14ac:dyDescent="0.25">
      <c r="A1342" s="337"/>
      <c r="B1342" s="1080"/>
      <c r="C1342" s="1081"/>
      <c r="D1342" s="337"/>
      <c r="E1342" s="343"/>
      <c r="F1342" s="289">
        <f t="shared" si="30"/>
        <v>0</v>
      </c>
    </row>
    <row r="1343" spans="1:6" ht="15.75" x14ac:dyDescent="0.25">
      <c r="A1343" s="344"/>
      <c r="B1343" s="1084"/>
      <c r="C1343" s="1085"/>
      <c r="D1343" s="337"/>
      <c r="E1343" s="343"/>
      <c r="F1343" s="289">
        <f t="shared" si="30"/>
        <v>0</v>
      </c>
    </row>
    <row r="1344" spans="1:6" ht="15.75" x14ac:dyDescent="0.25">
      <c r="A1344" s="290" t="s">
        <v>321</v>
      </c>
      <c r="B1344" s="955" t="s">
        <v>62</v>
      </c>
      <c r="C1344" s="956"/>
      <c r="D1344" s="290" t="s">
        <v>62</v>
      </c>
      <c r="E1344" s="290" t="s">
        <v>62</v>
      </c>
      <c r="F1344" s="291">
        <f>SUM(F1331:F1343)</f>
        <v>0</v>
      </c>
    </row>
    <row r="1345" spans="1:6" x14ac:dyDescent="0.25">
      <c r="A1345" s="1086" t="s">
        <v>683</v>
      </c>
      <c r="B1345" s="1087"/>
      <c r="C1345" s="1087"/>
      <c r="D1345" s="1087"/>
      <c r="E1345" s="1087"/>
      <c r="F1345" s="1088"/>
    </row>
    <row r="1346" spans="1:6" x14ac:dyDescent="0.25">
      <c r="A1346" s="1089" t="s">
        <v>315</v>
      </c>
      <c r="B1346" s="1091" t="s">
        <v>679</v>
      </c>
      <c r="C1346" s="1092"/>
      <c r="D1346" s="1095" t="s">
        <v>680</v>
      </c>
      <c r="E1346" s="1097" t="s">
        <v>681</v>
      </c>
      <c r="F1346" s="1098"/>
    </row>
    <row r="1347" spans="1:6" x14ac:dyDescent="0.25">
      <c r="A1347" s="1090"/>
      <c r="B1347" s="1093"/>
      <c r="C1347" s="1094"/>
      <c r="D1347" s="1096"/>
      <c r="E1347" s="287" t="s">
        <v>682</v>
      </c>
      <c r="F1347" s="287" t="s">
        <v>321</v>
      </c>
    </row>
    <row r="1348" spans="1:6" ht="15.75" x14ac:dyDescent="0.25">
      <c r="A1348" s="334"/>
      <c r="B1348" s="1082"/>
      <c r="C1348" s="1083"/>
      <c r="D1348" s="334"/>
      <c r="E1348" s="345"/>
      <c r="F1348" s="288">
        <f t="shared" ref="F1348:F1359" si="31">D1348*E1348</f>
        <v>0</v>
      </c>
    </row>
    <row r="1349" spans="1:6" ht="15.75" x14ac:dyDescent="0.25">
      <c r="A1349" s="337"/>
      <c r="B1349" s="1080"/>
      <c r="C1349" s="1081"/>
      <c r="D1349" s="337"/>
      <c r="E1349" s="343"/>
      <c r="F1349" s="289">
        <f t="shared" si="31"/>
        <v>0</v>
      </c>
    </row>
    <row r="1350" spans="1:6" ht="15.75" x14ac:dyDescent="0.25">
      <c r="A1350" s="337"/>
      <c r="B1350" s="1080"/>
      <c r="C1350" s="1081"/>
      <c r="D1350" s="342"/>
      <c r="E1350" s="343"/>
      <c r="F1350" s="289">
        <f t="shared" si="31"/>
        <v>0</v>
      </c>
    </row>
    <row r="1351" spans="1:6" ht="15.75" x14ac:dyDescent="0.25">
      <c r="A1351" s="337"/>
      <c r="B1351" s="1080"/>
      <c r="C1351" s="1081"/>
      <c r="D1351" s="337"/>
      <c r="E1351" s="343"/>
      <c r="F1351" s="289">
        <f t="shared" si="31"/>
        <v>0</v>
      </c>
    </row>
    <row r="1352" spans="1:6" ht="15.75" x14ac:dyDescent="0.25">
      <c r="A1352" s="337"/>
      <c r="B1352" s="1080"/>
      <c r="C1352" s="1081"/>
      <c r="D1352" s="337"/>
      <c r="E1352" s="343"/>
      <c r="F1352" s="289">
        <f t="shared" si="31"/>
        <v>0</v>
      </c>
    </row>
    <row r="1353" spans="1:6" ht="15.75" x14ac:dyDescent="0.25">
      <c r="A1353" s="337"/>
      <c r="B1353" s="1080"/>
      <c r="C1353" s="1081"/>
      <c r="D1353" s="342"/>
      <c r="E1353" s="343"/>
      <c r="F1353" s="289">
        <f t="shared" si="31"/>
        <v>0</v>
      </c>
    </row>
    <row r="1354" spans="1:6" ht="15.75" x14ac:dyDescent="0.25">
      <c r="A1354" s="337"/>
      <c r="B1354" s="1080"/>
      <c r="C1354" s="1081"/>
      <c r="D1354" s="337"/>
      <c r="E1354" s="343"/>
      <c r="F1354" s="289">
        <f t="shared" si="31"/>
        <v>0</v>
      </c>
    </row>
    <row r="1355" spans="1:6" ht="15.75" x14ac:dyDescent="0.25">
      <c r="A1355" s="337"/>
      <c r="B1355" s="1080"/>
      <c r="C1355" s="1081"/>
      <c r="D1355" s="337"/>
      <c r="E1355" s="343"/>
      <c r="F1355" s="289">
        <f t="shared" si="31"/>
        <v>0</v>
      </c>
    </row>
    <row r="1356" spans="1:6" ht="15.75" x14ac:dyDescent="0.25">
      <c r="A1356" s="337"/>
      <c r="B1356" s="1080"/>
      <c r="C1356" s="1081"/>
      <c r="D1356" s="342"/>
      <c r="E1356" s="343"/>
      <c r="F1356" s="289">
        <f t="shared" si="31"/>
        <v>0</v>
      </c>
    </row>
    <row r="1357" spans="1:6" ht="15.75" x14ac:dyDescent="0.25">
      <c r="A1357" s="337"/>
      <c r="B1357" s="1080"/>
      <c r="C1357" s="1081"/>
      <c r="D1357" s="337"/>
      <c r="E1357" s="343"/>
      <c r="F1357" s="289">
        <f t="shared" si="31"/>
        <v>0</v>
      </c>
    </row>
    <row r="1358" spans="1:6" ht="15.75" x14ac:dyDescent="0.25">
      <c r="A1358" s="337"/>
      <c r="B1358" s="1080"/>
      <c r="C1358" s="1081"/>
      <c r="D1358" s="337"/>
      <c r="E1358" s="343"/>
      <c r="F1358" s="289">
        <f t="shared" si="31"/>
        <v>0</v>
      </c>
    </row>
    <row r="1359" spans="1:6" ht="15.75" x14ac:dyDescent="0.25">
      <c r="A1359" s="337"/>
      <c r="B1359" s="1080"/>
      <c r="C1359" s="1081"/>
      <c r="D1359" s="342"/>
      <c r="E1359" s="343"/>
      <c r="F1359" s="289">
        <f t="shared" si="31"/>
        <v>0</v>
      </c>
    </row>
    <row r="1360" spans="1:6" ht="15.75" x14ac:dyDescent="0.25">
      <c r="A1360" s="290" t="s">
        <v>321</v>
      </c>
      <c r="B1360" s="955" t="s">
        <v>62</v>
      </c>
      <c r="C1360" s="956"/>
      <c r="D1360" s="290" t="s">
        <v>62</v>
      </c>
      <c r="E1360" s="290" t="s">
        <v>62</v>
      </c>
      <c r="F1360" s="291">
        <f>SUM(F1348:F1359)</f>
        <v>0</v>
      </c>
    </row>
    <row r="1361" spans="1:6" ht="15.75" x14ac:dyDescent="0.25">
      <c r="A1361" s="1107" t="s">
        <v>884</v>
      </c>
      <c r="B1361" s="1107"/>
      <c r="C1361" s="1107"/>
      <c r="D1361" s="1107"/>
      <c r="E1361" s="1107"/>
      <c r="F1361" s="1107"/>
    </row>
    <row r="1362" spans="1:6" x14ac:dyDescent="0.25">
      <c r="A1362" s="575" t="s">
        <v>647</v>
      </c>
      <c r="B1362" s="576" t="s">
        <v>842</v>
      </c>
      <c r="C1362" s="576" t="s">
        <v>841</v>
      </c>
      <c r="D1362" s="576"/>
      <c r="E1362" s="576"/>
      <c r="F1362" s="577"/>
    </row>
    <row r="1363" spans="1:6" x14ac:dyDescent="0.25">
      <c r="A1363" s="270" t="s">
        <v>648</v>
      </c>
      <c r="B1363" s="1106"/>
      <c r="C1363" s="1106"/>
      <c r="D1363" s="1106"/>
      <c r="E1363" s="1106"/>
      <c r="F1363" s="1106"/>
    </row>
    <row r="1364" spans="1:6" x14ac:dyDescent="0.25">
      <c r="A1364" s="58" t="s">
        <v>649</v>
      </c>
      <c r="B1364" s="1103"/>
      <c r="C1364" s="1103"/>
      <c r="D1364" s="1103"/>
      <c r="E1364" s="1103"/>
      <c r="F1364" s="1103"/>
    </row>
    <row r="1365" spans="1:6" x14ac:dyDescent="0.25">
      <c r="A1365" s="271" t="s">
        <v>650</v>
      </c>
      <c r="B1365" s="1103"/>
      <c r="C1365" s="1103"/>
      <c r="D1365" s="1103"/>
      <c r="E1365" s="1103"/>
      <c r="F1365" s="1103"/>
    </row>
    <row r="1366" spans="1:6" x14ac:dyDescent="0.25">
      <c r="A1366" s="58" t="s">
        <v>651</v>
      </c>
      <c r="B1366" s="1103"/>
      <c r="C1366" s="1103"/>
      <c r="D1366" s="1103"/>
      <c r="E1366" s="1103"/>
      <c r="F1366" s="1103"/>
    </row>
    <row r="1367" spans="1:6" x14ac:dyDescent="0.25">
      <c r="A1367" s="271" t="s">
        <v>33</v>
      </c>
      <c r="B1367" s="1103"/>
      <c r="C1367" s="1103"/>
      <c r="D1367" s="1103"/>
      <c r="E1367" s="1103"/>
      <c r="F1367" s="1103"/>
    </row>
    <row r="1368" spans="1:6" x14ac:dyDescent="0.25">
      <c r="A1368" s="271" t="s">
        <v>57</v>
      </c>
      <c r="B1368" s="1103"/>
      <c r="C1368" s="1103"/>
      <c r="D1368" s="1103"/>
      <c r="E1368" s="1103"/>
      <c r="F1368" s="1103"/>
    </row>
    <row r="1369" spans="1:6" x14ac:dyDescent="0.25">
      <c r="A1369" s="271" t="s">
        <v>36</v>
      </c>
      <c r="B1369" s="1103"/>
      <c r="C1369" s="1103"/>
      <c r="D1369" s="1103"/>
      <c r="E1369" s="1103"/>
      <c r="F1369" s="1103"/>
    </row>
    <row r="1370" spans="1:6" x14ac:dyDescent="0.25">
      <c r="A1370" s="58" t="s">
        <v>35</v>
      </c>
      <c r="B1370" s="1103"/>
      <c r="C1370" s="1103"/>
      <c r="D1370" s="1103"/>
      <c r="E1370" s="1103"/>
      <c r="F1370" s="1103"/>
    </row>
    <row r="1371" spans="1:6" x14ac:dyDescent="0.25">
      <c r="A1371" s="271" t="s">
        <v>44</v>
      </c>
      <c r="B1371" s="1103"/>
      <c r="C1371" s="1103"/>
      <c r="D1371" s="1103"/>
      <c r="E1371" s="1103"/>
      <c r="F1371" s="1103"/>
    </row>
    <row r="1372" spans="1:6" x14ac:dyDescent="0.25">
      <c r="A1372" s="58" t="s">
        <v>38</v>
      </c>
      <c r="B1372" s="1103"/>
      <c r="C1372" s="1103"/>
      <c r="D1372" s="1103"/>
      <c r="E1372" s="1103"/>
      <c r="F1372" s="1103"/>
    </row>
    <row r="1373" spans="1:6" x14ac:dyDescent="0.25">
      <c r="A1373" s="271" t="s">
        <v>652</v>
      </c>
      <c r="B1373" s="1103"/>
      <c r="C1373" s="1103"/>
      <c r="D1373" s="1103"/>
      <c r="E1373" s="1103"/>
      <c r="F1373" s="1103"/>
    </row>
    <row r="1374" spans="1:6" x14ac:dyDescent="0.25">
      <c r="A1374" s="58" t="s">
        <v>653</v>
      </c>
      <c r="B1374" s="1103"/>
      <c r="C1374" s="1103"/>
      <c r="D1374" s="1103"/>
      <c r="E1374" s="1103"/>
      <c r="F1374" s="1103"/>
    </row>
    <row r="1375" spans="1:6" x14ac:dyDescent="0.25">
      <c r="A1375" s="272" t="s">
        <v>654</v>
      </c>
      <c r="B1375" s="1104"/>
      <c r="C1375" s="1104"/>
      <c r="D1375" s="1104"/>
      <c r="E1375" s="1104"/>
      <c r="F1375" s="1104"/>
    </row>
    <row r="1376" spans="1:6" x14ac:dyDescent="0.25">
      <c r="A1376" s="1099" t="s">
        <v>655</v>
      </c>
      <c r="B1376" s="1100"/>
      <c r="C1376" s="1100"/>
      <c r="D1376" s="1100"/>
      <c r="E1376" s="1100"/>
      <c r="F1376" s="1101"/>
    </row>
    <row r="1377" spans="1:6" x14ac:dyDescent="0.25">
      <c r="A1377" s="273" t="s">
        <v>330</v>
      </c>
      <c r="B1377" s="273" t="s">
        <v>656</v>
      </c>
      <c r="C1377" s="273" t="s">
        <v>657</v>
      </c>
      <c r="D1377" s="273" t="s">
        <v>331</v>
      </c>
      <c r="E1377" s="273" t="s">
        <v>658</v>
      </c>
      <c r="F1377" s="273" t="s">
        <v>659</v>
      </c>
    </row>
    <row r="1378" spans="1:6" x14ac:dyDescent="0.25">
      <c r="A1378" s="63">
        <v>1</v>
      </c>
      <c r="B1378" s="729"/>
      <c r="C1378" s="729"/>
      <c r="D1378" s="729"/>
      <c r="E1378" s="301"/>
      <c r="F1378" s="462"/>
    </row>
    <row r="1379" spans="1:6" x14ac:dyDescent="0.25">
      <c r="A1379" s="63">
        <v>2</v>
      </c>
      <c r="B1379" s="729"/>
      <c r="C1379" s="729"/>
      <c r="D1379" s="729"/>
      <c r="E1379" s="301"/>
      <c r="F1379" s="462"/>
    </row>
    <row r="1380" spans="1:6" x14ac:dyDescent="0.25">
      <c r="A1380" s="63">
        <v>3</v>
      </c>
      <c r="B1380" s="729"/>
      <c r="C1380" s="729"/>
      <c r="D1380" s="729"/>
      <c r="E1380" s="301"/>
      <c r="F1380" s="462"/>
    </row>
    <row r="1381" spans="1:6" x14ac:dyDescent="0.25">
      <c r="A1381" s="63">
        <v>4</v>
      </c>
      <c r="B1381" s="729"/>
      <c r="C1381" s="729"/>
      <c r="D1381" s="729"/>
      <c r="E1381" s="301"/>
      <c r="F1381" s="462"/>
    </row>
    <row r="1382" spans="1:6" x14ac:dyDescent="0.25">
      <c r="A1382" s="63">
        <v>5</v>
      </c>
      <c r="B1382" s="729"/>
      <c r="C1382" s="729"/>
      <c r="D1382" s="729"/>
      <c r="E1382" s="301"/>
      <c r="F1382" s="462"/>
    </row>
    <row r="1383" spans="1:6" x14ac:dyDescent="0.25">
      <c r="A1383" s="63">
        <v>6</v>
      </c>
      <c r="B1383" s="729"/>
      <c r="C1383" s="729"/>
      <c r="D1383" s="729"/>
      <c r="E1383" s="301"/>
      <c r="F1383" s="462"/>
    </row>
    <row r="1384" spans="1:6" x14ac:dyDescent="0.25">
      <c r="A1384" s="63">
        <v>7</v>
      </c>
      <c r="B1384" s="729"/>
      <c r="C1384" s="729"/>
      <c r="D1384" s="729"/>
      <c r="E1384" s="301"/>
      <c r="F1384" s="462"/>
    </row>
    <row r="1385" spans="1:6" x14ac:dyDescent="0.25">
      <c r="A1385" s="63">
        <v>8</v>
      </c>
      <c r="B1385" s="729"/>
      <c r="C1385" s="729"/>
      <c r="D1385" s="729"/>
      <c r="E1385" s="301"/>
      <c r="F1385" s="462"/>
    </row>
    <row r="1386" spans="1:6" x14ac:dyDescent="0.25">
      <c r="A1386" s="63">
        <v>9</v>
      </c>
      <c r="B1386" s="729"/>
      <c r="C1386" s="729"/>
      <c r="D1386" s="729"/>
      <c r="E1386" s="301"/>
      <c r="F1386" s="462"/>
    </row>
    <row r="1387" spans="1:6" x14ac:dyDescent="0.25">
      <c r="A1387" s="63">
        <v>10</v>
      </c>
      <c r="B1387" s="729"/>
      <c r="C1387" s="729"/>
      <c r="D1387" s="729"/>
      <c r="E1387" s="301"/>
      <c r="F1387" s="462"/>
    </row>
    <row r="1388" spans="1:6" x14ac:dyDescent="0.25">
      <c r="A1388" s="63">
        <v>11</v>
      </c>
      <c r="B1388" s="729"/>
      <c r="C1388" s="729"/>
      <c r="D1388" s="729"/>
      <c r="E1388" s="301"/>
      <c r="F1388" s="462"/>
    </row>
    <row r="1389" spans="1:6" x14ac:dyDescent="0.25">
      <c r="A1389" s="269">
        <v>12</v>
      </c>
      <c r="B1389" s="730"/>
      <c r="C1389" s="730"/>
      <c r="D1389" s="730"/>
      <c r="E1389" s="302"/>
      <c r="F1389" s="738"/>
    </row>
    <row r="1390" spans="1:6" x14ac:dyDescent="0.25">
      <c r="A1390" s="1099" t="s">
        <v>660</v>
      </c>
      <c r="B1390" s="1100"/>
      <c r="C1390" s="1100"/>
      <c r="D1390" s="1100"/>
      <c r="E1390" s="1100"/>
      <c r="F1390" s="1101"/>
    </row>
    <row r="1391" spans="1:6" x14ac:dyDescent="0.25">
      <c r="A1391" s="731" t="s">
        <v>315</v>
      </c>
      <c r="B1391" s="731" t="s">
        <v>661</v>
      </c>
      <c r="C1391" s="731" t="s">
        <v>662</v>
      </c>
      <c r="D1391" s="273" t="s">
        <v>663</v>
      </c>
      <c r="E1391" s="273" t="s">
        <v>664</v>
      </c>
      <c r="F1391" s="273" t="s">
        <v>665</v>
      </c>
    </row>
    <row r="1392" spans="1:6" x14ac:dyDescent="0.25">
      <c r="A1392" s="274" t="s">
        <v>666</v>
      </c>
      <c r="B1392" s="275">
        <f>B1393+B1427+B1431</f>
        <v>0</v>
      </c>
      <c r="C1392" s="275">
        <f>C1393+C1427+C1431</f>
        <v>0</v>
      </c>
      <c r="D1392" s="275">
        <f>D1393+D1427+D1431</f>
        <v>0</v>
      </c>
      <c r="E1392" s="303"/>
      <c r="F1392" s="276">
        <f>B1392*E1392</f>
        <v>0</v>
      </c>
    </row>
    <row r="1393" spans="1:6" x14ac:dyDescent="0.25">
      <c r="A1393" s="274" t="s">
        <v>667</v>
      </c>
      <c r="B1393" s="275">
        <f>B1394+B1409+B1413+B1422</f>
        <v>0</v>
      </c>
      <c r="C1393" s="275">
        <f>C1394+C1409+C1413+C1422</f>
        <v>0</v>
      </c>
      <c r="D1393" s="275">
        <f>D1394+D1409+D1413+D1422</f>
        <v>0</v>
      </c>
      <c r="E1393" s="277" t="s">
        <v>62</v>
      </c>
      <c r="F1393" s="276">
        <f>F1394+F1409+F1413+F1422</f>
        <v>0</v>
      </c>
    </row>
    <row r="1394" spans="1:6" x14ac:dyDescent="0.25">
      <c r="A1394" s="274" t="s">
        <v>333</v>
      </c>
      <c r="B1394" s="275">
        <f>B1395+B1399+B1403+B1407</f>
        <v>0</v>
      </c>
      <c r="C1394" s="275">
        <f>C1395+C1399+C1403+C1407</f>
        <v>0</v>
      </c>
      <c r="D1394" s="275">
        <f>D1395+D1399+D1403+D1407</f>
        <v>0</v>
      </c>
      <c r="E1394" s="277" t="s">
        <v>62</v>
      </c>
      <c r="F1394" s="276">
        <f>F1395+F1399+F1403+F1407</f>
        <v>0</v>
      </c>
    </row>
    <row r="1395" spans="1:6" x14ac:dyDescent="0.25">
      <c r="A1395" s="274" t="s">
        <v>334</v>
      </c>
      <c r="B1395" s="275">
        <f>SUM(B1396:B1398)</f>
        <v>0</v>
      </c>
      <c r="C1395" s="275">
        <f>SUM(C1396:C1398)</f>
        <v>0</v>
      </c>
      <c r="D1395" s="275">
        <f>SUM(D1396:D1398)</f>
        <v>0</v>
      </c>
      <c r="E1395" s="277" t="s">
        <v>62</v>
      </c>
      <c r="F1395" s="276">
        <f>SUM(F1396:F1398)</f>
        <v>0</v>
      </c>
    </row>
    <row r="1396" spans="1:6" x14ac:dyDescent="0.25">
      <c r="A1396" s="304"/>
      <c r="B1396" s="305"/>
      <c r="C1396" s="305"/>
      <c r="D1396" s="279">
        <f>B1396+C1396</f>
        <v>0</v>
      </c>
      <c r="E1396" s="303"/>
      <c r="F1396" s="280">
        <f>E1396*B1396</f>
        <v>0</v>
      </c>
    </row>
    <row r="1397" spans="1:6" x14ac:dyDescent="0.25">
      <c r="A1397" s="306"/>
      <c r="B1397" s="307"/>
      <c r="C1397" s="307"/>
      <c r="D1397" s="279">
        <f>B1397+C1397</f>
        <v>0</v>
      </c>
      <c r="E1397" s="303"/>
      <c r="F1397" s="280">
        <f>E1397*B1397</f>
        <v>0</v>
      </c>
    </row>
    <row r="1398" spans="1:6" x14ac:dyDescent="0.25">
      <c r="A1398" s="308"/>
      <c r="B1398" s="309"/>
      <c r="C1398" s="309"/>
      <c r="D1398" s="279">
        <f>B1398+C1398</f>
        <v>0</v>
      </c>
      <c r="E1398" s="303"/>
      <c r="F1398" s="280">
        <f>E1398*B1398</f>
        <v>0</v>
      </c>
    </row>
    <row r="1399" spans="1:6" x14ac:dyDescent="0.25">
      <c r="A1399" s="274" t="s">
        <v>335</v>
      </c>
      <c r="B1399" s="275">
        <f>SUM(B1400:B1402)</f>
        <v>0</v>
      </c>
      <c r="C1399" s="275">
        <f>SUM(C1400:C1402)</f>
        <v>0</v>
      </c>
      <c r="D1399" s="275">
        <f>SUM(D1400:D1402)</f>
        <v>0</v>
      </c>
      <c r="E1399" s="277" t="s">
        <v>62</v>
      </c>
      <c r="F1399" s="276">
        <f>SUM(F1400:F1402)</f>
        <v>0</v>
      </c>
    </row>
    <row r="1400" spans="1:6" x14ac:dyDescent="0.25">
      <c r="A1400" s="304"/>
      <c r="B1400" s="305"/>
      <c r="C1400" s="305"/>
      <c r="D1400" s="279">
        <f>B1400+C1400</f>
        <v>0</v>
      </c>
      <c r="E1400" s="303"/>
      <c r="F1400" s="280">
        <f>E1400*B1400</f>
        <v>0</v>
      </c>
    </row>
    <row r="1401" spans="1:6" x14ac:dyDescent="0.25">
      <c r="A1401" s="306"/>
      <c r="B1401" s="307"/>
      <c r="C1401" s="307"/>
      <c r="D1401" s="279">
        <f>B1401+C1401</f>
        <v>0</v>
      </c>
      <c r="E1401" s="303"/>
      <c r="F1401" s="280">
        <f>E1401*B1401</f>
        <v>0</v>
      </c>
    </row>
    <row r="1402" spans="1:6" x14ac:dyDescent="0.25">
      <c r="A1402" s="308"/>
      <c r="B1402" s="309"/>
      <c r="C1402" s="309"/>
      <c r="D1402" s="279">
        <f>B1402+C1402</f>
        <v>0</v>
      </c>
      <c r="E1402" s="303"/>
      <c r="F1402" s="280">
        <f>E1402*B1402</f>
        <v>0</v>
      </c>
    </row>
    <row r="1403" spans="1:6" x14ac:dyDescent="0.25">
      <c r="A1403" s="274" t="s">
        <v>336</v>
      </c>
      <c r="B1403" s="275">
        <f>SUM(B1404:B1406)</f>
        <v>0</v>
      </c>
      <c r="C1403" s="275">
        <f>SUM(C1404:C1406)</f>
        <v>0</v>
      </c>
      <c r="D1403" s="275">
        <f>SUM(D1404:D1406)</f>
        <v>0</v>
      </c>
      <c r="E1403" s="277" t="s">
        <v>62</v>
      </c>
      <c r="F1403" s="276">
        <f>SUM(F1404:F1406)</f>
        <v>0</v>
      </c>
    </row>
    <row r="1404" spans="1:6" x14ac:dyDescent="0.25">
      <c r="A1404" s="304"/>
      <c r="B1404" s="305"/>
      <c r="C1404" s="305"/>
      <c r="D1404" s="279">
        <f>B1404+C1404</f>
        <v>0</v>
      </c>
      <c r="E1404" s="303"/>
      <c r="F1404" s="280">
        <f>E1404*B1404</f>
        <v>0</v>
      </c>
    </row>
    <row r="1405" spans="1:6" x14ac:dyDescent="0.25">
      <c r="A1405" s="306"/>
      <c r="B1405" s="307"/>
      <c r="C1405" s="307"/>
      <c r="D1405" s="279">
        <f>B1405+C1405</f>
        <v>0</v>
      </c>
      <c r="E1405" s="303"/>
      <c r="F1405" s="280">
        <f>E1405*B1405</f>
        <v>0</v>
      </c>
    </row>
    <row r="1406" spans="1:6" x14ac:dyDescent="0.25">
      <c r="A1406" s="308"/>
      <c r="B1406" s="309"/>
      <c r="C1406" s="309"/>
      <c r="D1406" s="279">
        <f>B1406+C1406</f>
        <v>0</v>
      </c>
      <c r="E1406" s="303"/>
      <c r="F1406" s="280">
        <f>E1406*B1406</f>
        <v>0</v>
      </c>
    </row>
    <row r="1407" spans="1:6" x14ac:dyDescent="0.25">
      <c r="A1407" s="274" t="s">
        <v>337</v>
      </c>
      <c r="B1407" s="275">
        <f>SUM(B1408:B1408)</f>
        <v>0</v>
      </c>
      <c r="C1407" s="275">
        <f>SUM(C1408:C1408)</f>
        <v>0</v>
      </c>
      <c r="D1407" s="275">
        <f>SUM(D1408:D1408)</f>
        <v>0</v>
      </c>
      <c r="E1407" s="277" t="s">
        <v>62</v>
      </c>
      <c r="F1407" s="276">
        <f>SUM(F1408:F1408)</f>
        <v>0</v>
      </c>
    </row>
    <row r="1408" spans="1:6" x14ac:dyDescent="0.25">
      <c r="A1408" s="310"/>
      <c r="B1408" s="311"/>
      <c r="C1408" s="311"/>
      <c r="D1408" s="279">
        <f>B1408+C1408</f>
        <v>0</v>
      </c>
      <c r="E1408" s="303"/>
      <c r="F1408" s="280">
        <f>E1408*B1408</f>
        <v>0</v>
      </c>
    </row>
    <row r="1409" spans="1:6" x14ac:dyDescent="0.25">
      <c r="A1409" s="274" t="s">
        <v>668</v>
      </c>
      <c r="B1409" s="275">
        <f>SUM(B1410:B1412)</f>
        <v>0</v>
      </c>
      <c r="C1409" s="275">
        <f>SUM(C1410:C1412)</f>
        <v>0</v>
      </c>
      <c r="D1409" s="275">
        <f>SUM(D1410:D1412)</f>
        <v>0</v>
      </c>
      <c r="E1409" s="277" t="s">
        <v>62</v>
      </c>
      <c r="F1409" s="276">
        <f>SUM(F1410:F1412)</f>
        <v>0</v>
      </c>
    </row>
    <row r="1410" spans="1:6" x14ac:dyDescent="0.25">
      <c r="A1410" s="304"/>
      <c r="B1410" s="305"/>
      <c r="C1410" s="305"/>
      <c r="D1410" s="279">
        <f>B1410+C1410</f>
        <v>0</v>
      </c>
      <c r="E1410" s="303"/>
      <c r="F1410" s="280">
        <f>E1410*B1410</f>
        <v>0</v>
      </c>
    </row>
    <row r="1411" spans="1:6" x14ac:dyDescent="0.25">
      <c r="A1411" s="306"/>
      <c r="B1411" s="307"/>
      <c r="C1411" s="307"/>
      <c r="D1411" s="279">
        <f>B1411+C1411</f>
        <v>0</v>
      </c>
      <c r="E1411" s="303"/>
      <c r="F1411" s="280">
        <f>E1411*B1411</f>
        <v>0</v>
      </c>
    </row>
    <row r="1412" spans="1:6" x14ac:dyDescent="0.25">
      <c r="A1412" s="308"/>
      <c r="B1412" s="309"/>
      <c r="C1412" s="309"/>
      <c r="D1412" s="279">
        <f>B1412+C1412</f>
        <v>0</v>
      </c>
      <c r="E1412" s="303"/>
      <c r="F1412" s="280">
        <f>E1412*B1412</f>
        <v>0</v>
      </c>
    </row>
    <row r="1413" spans="1:6" x14ac:dyDescent="0.25">
      <c r="A1413" s="274" t="s">
        <v>669</v>
      </c>
      <c r="B1413" s="275">
        <f>SUM(B1414:B1421)</f>
        <v>0</v>
      </c>
      <c r="C1413" s="275">
        <f>SUM(C1414:C1421)</f>
        <v>0</v>
      </c>
      <c r="D1413" s="275">
        <f>SUM(D1414:D1421)</f>
        <v>0</v>
      </c>
      <c r="E1413" s="277" t="s">
        <v>62</v>
      </c>
      <c r="F1413" s="276">
        <f>SUM(F1414:F1421)</f>
        <v>0</v>
      </c>
    </row>
    <row r="1414" spans="1:6" x14ac:dyDescent="0.25">
      <c r="A1414" s="304"/>
      <c r="B1414" s="305"/>
      <c r="C1414" s="305"/>
      <c r="D1414" s="279">
        <f t="shared" ref="D1414:D1421" si="32">B1414+C1414</f>
        <v>0</v>
      </c>
      <c r="E1414" s="303"/>
      <c r="F1414" s="280">
        <f t="shared" ref="F1414:F1421" si="33">E1414*B1414</f>
        <v>0</v>
      </c>
    </row>
    <row r="1415" spans="1:6" x14ac:dyDescent="0.25">
      <c r="A1415" s="306"/>
      <c r="B1415" s="307"/>
      <c r="C1415" s="307"/>
      <c r="D1415" s="279">
        <f t="shared" si="32"/>
        <v>0</v>
      </c>
      <c r="E1415" s="303"/>
      <c r="F1415" s="280">
        <f t="shared" si="33"/>
        <v>0</v>
      </c>
    </row>
    <row r="1416" spans="1:6" x14ac:dyDescent="0.25">
      <c r="A1416" s="306"/>
      <c r="B1416" s="307"/>
      <c r="C1416" s="307"/>
      <c r="D1416" s="279">
        <f t="shared" si="32"/>
        <v>0</v>
      </c>
      <c r="E1416" s="303"/>
      <c r="F1416" s="280">
        <f t="shared" si="33"/>
        <v>0</v>
      </c>
    </row>
    <row r="1417" spans="1:6" x14ac:dyDescent="0.25">
      <c r="A1417" s="306"/>
      <c r="B1417" s="307"/>
      <c r="C1417" s="307"/>
      <c r="D1417" s="279">
        <f t="shared" si="32"/>
        <v>0</v>
      </c>
      <c r="E1417" s="303"/>
      <c r="F1417" s="280">
        <f t="shared" si="33"/>
        <v>0</v>
      </c>
    </row>
    <row r="1418" spans="1:6" x14ac:dyDescent="0.25">
      <c r="A1418" s="306"/>
      <c r="B1418" s="307"/>
      <c r="C1418" s="307"/>
      <c r="D1418" s="279">
        <f t="shared" si="32"/>
        <v>0</v>
      </c>
      <c r="E1418" s="303"/>
      <c r="F1418" s="280">
        <f t="shared" si="33"/>
        <v>0</v>
      </c>
    </row>
    <row r="1419" spans="1:6" x14ac:dyDescent="0.25">
      <c r="A1419" s="306"/>
      <c r="B1419" s="307"/>
      <c r="C1419" s="307"/>
      <c r="D1419" s="279">
        <f t="shared" si="32"/>
        <v>0</v>
      </c>
      <c r="E1419" s="303"/>
      <c r="F1419" s="280">
        <f t="shared" si="33"/>
        <v>0</v>
      </c>
    </row>
    <row r="1420" spans="1:6" x14ac:dyDescent="0.25">
      <c r="A1420" s="306"/>
      <c r="B1420" s="307"/>
      <c r="C1420" s="307"/>
      <c r="D1420" s="279">
        <f t="shared" si="32"/>
        <v>0</v>
      </c>
      <c r="E1420" s="303"/>
      <c r="F1420" s="280">
        <f t="shared" si="33"/>
        <v>0</v>
      </c>
    </row>
    <row r="1421" spans="1:6" x14ac:dyDescent="0.25">
      <c r="A1421" s="308"/>
      <c r="B1421" s="309"/>
      <c r="C1421" s="309"/>
      <c r="D1421" s="279">
        <f t="shared" si="32"/>
        <v>0</v>
      </c>
      <c r="E1421" s="303"/>
      <c r="F1421" s="280">
        <f t="shared" si="33"/>
        <v>0</v>
      </c>
    </row>
    <row r="1422" spans="1:6" x14ac:dyDescent="0.25">
      <c r="A1422" s="274" t="s">
        <v>670</v>
      </c>
      <c r="B1422" s="275">
        <f>SUM(B1423:B1426)</f>
        <v>0</v>
      </c>
      <c r="C1422" s="275">
        <f>SUM(C1423:C1426)</f>
        <v>0</v>
      </c>
      <c r="D1422" s="275">
        <f>SUM(D1423:D1426)</f>
        <v>0</v>
      </c>
      <c r="E1422" s="277" t="s">
        <v>62</v>
      </c>
      <c r="F1422" s="276">
        <f>SUM(F1423:F1426)</f>
        <v>0</v>
      </c>
    </row>
    <row r="1423" spans="1:6" x14ac:dyDescent="0.25">
      <c r="A1423" s="304"/>
      <c r="B1423" s="312"/>
      <c r="C1423" s="305"/>
      <c r="D1423" s="279">
        <f>B1423+C1423</f>
        <v>0</v>
      </c>
      <c r="E1423" s="303"/>
      <c r="F1423" s="280">
        <f>E1423*B1423</f>
        <v>0</v>
      </c>
    </row>
    <row r="1424" spans="1:6" x14ac:dyDescent="0.25">
      <c r="A1424" s="306"/>
      <c r="B1424" s="313"/>
      <c r="C1424" s="307"/>
      <c r="D1424" s="279">
        <f>B1424+C1424</f>
        <v>0</v>
      </c>
      <c r="E1424" s="303"/>
      <c r="F1424" s="280">
        <f>E1424*B1424</f>
        <v>0</v>
      </c>
    </row>
    <row r="1425" spans="1:6" x14ac:dyDescent="0.25">
      <c r="A1425" s="306"/>
      <c r="B1425" s="313"/>
      <c r="C1425" s="307"/>
      <c r="D1425" s="279">
        <f>B1425+C1425</f>
        <v>0</v>
      </c>
      <c r="E1425" s="303"/>
      <c r="F1425" s="280">
        <f>E1425*B1425</f>
        <v>0</v>
      </c>
    </row>
    <row r="1426" spans="1:6" x14ac:dyDescent="0.25">
      <c r="A1426" s="308"/>
      <c r="B1426" s="309"/>
      <c r="C1426" s="309"/>
      <c r="D1426" s="279">
        <f>B1426+C1426</f>
        <v>0</v>
      </c>
      <c r="E1426" s="303"/>
      <c r="F1426" s="280">
        <f>E1426*B1426</f>
        <v>0</v>
      </c>
    </row>
    <row r="1427" spans="1:6" x14ac:dyDescent="0.25">
      <c r="A1427" s="274" t="s">
        <v>671</v>
      </c>
      <c r="B1427" s="275">
        <f>SUM(B1428:B1430)</f>
        <v>0</v>
      </c>
      <c r="C1427" s="275">
        <f>SUM(C1428:C1430)</f>
        <v>0</v>
      </c>
      <c r="D1427" s="275">
        <f>SUM(D1428:D1430)</f>
        <v>0</v>
      </c>
      <c r="E1427" s="277" t="s">
        <v>62</v>
      </c>
      <c r="F1427" s="276">
        <f>SUM(F1428:F1430)</f>
        <v>0</v>
      </c>
    </row>
    <row r="1428" spans="1:6" x14ac:dyDescent="0.25">
      <c r="A1428" s="304"/>
      <c r="B1428" s="312"/>
      <c r="C1428" s="305"/>
      <c r="D1428" s="279">
        <f>B1428+C1428</f>
        <v>0</v>
      </c>
      <c r="E1428" s="281"/>
      <c r="F1428" s="280">
        <v>0</v>
      </c>
    </row>
    <row r="1429" spans="1:6" x14ac:dyDescent="0.25">
      <c r="A1429" s="306"/>
      <c r="B1429" s="313"/>
      <c r="C1429" s="307"/>
      <c r="D1429" s="279">
        <f>B1429+C1429</f>
        <v>0</v>
      </c>
      <c r="E1429" s="281"/>
      <c r="F1429" s="280">
        <v>0</v>
      </c>
    </row>
    <row r="1430" spans="1:6" x14ac:dyDescent="0.25">
      <c r="A1430" s="308"/>
      <c r="B1430" s="309"/>
      <c r="C1430" s="309"/>
      <c r="D1430" s="279">
        <f>B1430+C1430</f>
        <v>0</v>
      </c>
      <c r="E1430" s="281"/>
      <c r="F1430" s="280">
        <v>0</v>
      </c>
    </row>
    <row r="1431" spans="1:6" x14ac:dyDescent="0.25">
      <c r="A1431" s="274" t="s">
        <v>672</v>
      </c>
      <c r="B1431" s="275">
        <f>SUM(B1432:B1434)</f>
        <v>0</v>
      </c>
      <c r="C1431" s="275">
        <f>SUM(C1432:C1434)</f>
        <v>0</v>
      </c>
      <c r="D1431" s="275">
        <f>SUM(D1432:D1434)</f>
        <v>0</v>
      </c>
      <c r="E1431" s="277" t="s">
        <v>62</v>
      </c>
      <c r="F1431" s="276">
        <f>SUM(F1432:F1434)</f>
        <v>0</v>
      </c>
    </row>
    <row r="1432" spans="1:6" x14ac:dyDescent="0.25">
      <c r="A1432" s="304"/>
      <c r="B1432" s="305"/>
      <c r="C1432" s="305"/>
      <c r="D1432" s="279">
        <f>B1432+C1432</f>
        <v>0</v>
      </c>
      <c r="E1432" s="303"/>
      <c r="F1432" s="280">
        <f>E1432*B1432</f>
        <v>0</v>
      </c>
    </row>
    <row r="1433" spans="1:6" x14ac:dyDescent="0.25">
      <c r="A1433" s="306"/>
      <c r="B1433" s="307"/>
      <c r="C1433" s="307"/>
      <c r="D1433" s="279">
        <f>B1433+C1433</f>
        <v>0</v>
      </c>
      <c r="E1433" s="303"/>
      <c r="F1433" s="280">
        <f>E1433*B1433</f>
        <v>0</v>
      </c>
    </row>
    <row r="1434" spans="1:6" x14ac:dyDescent="0.25">
      <c r="A1434" s="308"/>
      <c r="B1434" s="309"/>
      <c r="C1434" s="309"/>
      <c r="D1434" s="279">
        <f>B1434+C1434</f>
        <v>0</v>
      </c>
      <c r="E1434" s="303"/>
      <c r="F1434" s="280">
        <f>E1434*B1434</f>
        <v>0</v>
      </c>
    </row>
    <row r="1435" spans="1:6" ht="15.75" x14ac:dyDescent="0.25">
      <c r="A1435" s="267" t="s">
        <v>321</v>
      </c>
      <c r="B1435" s="282">
        <f>B1393+B1427+B1431</f>
        <v>0</v>
      </c>
      <c r="C1435" s="282">
        <f>C1393+C1427+C1431</f>
        <v>0</v>
      </c>
      <c r="D1435" s="282">
        <f>D1393+D1427+D1431</f>
        <v>0</v>
      </c>
      <c r="E1435" s="283" t="s">
        <v>62</v>
      </c>
      <c r="F1435" s="284">
        <f>F1393+F1427+F1431+F1392</f>
        <v>0</v>
      </c>
    </row>
    <row r="1436" spans="1:6" x14ac:dyDescent="0.25">
      <c r="A1436" s="1099" t="s">
        <v>338</v>
      </c>
      <c r="B1436" s="1100"/>
      <c r="C1436" s="1100"/>
      <c r="D1436" s="1100"/>
      <c r="E1436" s="1100"/>
      <c r="F1436" s="1101"/>
    </row>
    <row r="1437" spans="1:6" x14ac:dyDescent="0.25">
      <c r="A1437" s="273" t="s">
        <v>339</v>
      </c>
      <c r="B1437" s="731" t="s">
        <v>634</v>
      </c>
      <c r="C1437" s="273" t="s">
        <v>340</v>
      </c>
      <c r="D1437" s="273" t="s">
        <v>341</v>
      </c>
      <c r="E1437" s="285" t="s">
        <v>665</v>
      </c>
      <c r="F1437" s="273" t="s">
        <v>673</v>
      </c>
    </row>
    <row r="1438" spans="1:6" x14ac:dyDescent="0.25">
      <c r="A1438" s="329"/>
      <c r="B1438" s="304"/>
      <c r="C1438" s="317"/>
      <c r="D1438" s="317"/>
      <c r="E1438" s="318"/>
      <c r="F1438" s="319"/>
    </row>
    <row r="1439" spans="1:6" x14ac:dyDescent="0.25">
      <c r="A1439" s="325"/>
      <c r="B1439" s="306"/>
      <c r="C1439" s="301"/>
      <c r="D1439" s="301"/>
      <c r="E1439" s="323"/>
      <c r="F1439" s="324"/>
    </row>
    <row r="1440" spans="1:6" x14ac:dyDescent="0.25">
      <c r="A1440" s="325"/>
      <c r="B1440" s="306"/>
      <c r="C1440" s="301"/>
      <c r="D1440" s="301"/>
      <c r="E1440" s="323"/>
      <c r="F1440" s="324"/>
    </row>
    <row r="1441" spans="1:6" x14ac:dyDescent="0.25">
      <c r="A1441" s="325"/>
      <c r="B1441" s="306"/>
      <c r="C1441" s="301"/>
      <c r="D1441" s="301"/>
      <c r="E1441" s="323"/>
      <c r="F1441" s="324"/>
    </row>
    <row r="1442" spans="1:6" x14ac:dyDescent="0.25">
      <c r="A1442" s="325"/>
      <c r="B1442" s="306"/>
      <c r="C1442" s="301"/>
      <c r="D1442" s="301"/>
      <c r="E1442" s="323"/>
      <c r="F1442" s="324"/>
    </row>
    <row r="1443" spans="1:6" x14ac:dyDescent="0.25">
      <c r="A1443" s="325"/>
      <c r="B1443" s="306"/>
      <c r="C1443" s="301"/>
      <c r="D1443" s="301"/>
      <c r="E1443" s="323"/>
      <c r="F1443" s="324"/>
    </row>
    <row r="1444" spans="1:6" x14ac:dyDescent="0.25">
      <c r="A1444" s="325"/>
      <c r="B1444" s="306"/>
      <c r="C1444" s="301"/>
      <c r="D1444" s="301"/>
      <c r="E1444" s="323"/>
      <c r="F1444" s="324"/>
    </row>
    <row r="1445" spans="1:6" x14ac:dyDescent="0.25">
      <c r="A1445" s="325"/>
      <c r="B1445" s="306"/>
      <c r="C1445" s="301"/>
      <c r="D1445" s="301"/>
      <c r="E1445" s="323"/>
      <c r="F1445" s="324"/>
    </row>
    <row r="1446" spans="1:6" x14ac:dyDescent="0.25">
      <c r="A1446" s="325"/>
      <c r="B1446" s="306"/>
      <c r="C1446" s="301"/>
      <c r="D1446" s="301"/>
      <c r="E1446" s="323"/>
      <c r="F1446" s="324"/>
    </row>
    <row r="1447" spans="1:6" x14ac:dyDescent="0.25">
      <c r="A1447" s="325"/>
      <c r="B1447" s="306"/>
      <c r="C1447" s="301"/>
      <c r="D1447" s="301"/>
      <c r="E1447" s="323"/>
      <c r="F1447" s="324"/>
    </row>
    <row r="1448" spans="1:6" x14ac:dyDescent="0.25">
      <c r="A1448" s="325"/>
      <c r="B1448" s="306"/>
      <c r="C1448" s="301"/>
      <c r="D1448" s="301"/>
      <c r="E1448" s="323"/>
      <c r="F1448" s="324"/>
    </row>
    <row r="1449" spans="1:6" x14ac:dyDescent="0.25">
      <c r="A1449" s="325"/>
      <c r="B1449" s="306"/>
      <c r="C1449" s="301"/>
      <c r="D1449" s="301"/>
      <c r="E1449" s="323"/>
      <c r="F1449" s="324"/>
    </row>
    <row r="1450" spans="1:6" x14ac:dyDescent="0.25">
      <c r="A1450" s="325"/>
      <c r="B1450" s="306"/>
      <c r="C1450" s="301"/>
      <c r="D1450" s="301"/>
      <c r="E1450" s="323"/>
      <c r="F1450" s="324"/>
    </row>
    <row r="1451" spans="1:6" x14ac:dyDescent="0.25">
      <c r="A1451" s="325"/>
      <c r="B1451" s="306"/>
      <c r="C1451" s="301"/>
      <c r="D1451" s="301"/>
      <c r="E1451" s="323"/>
      <c r="F1451" s="324"/>
    </row>
    <row r="1452" spans="1:6" x14ac:dyDescent="0.25">
      <c r="A1452" s="326"/>
      <c r="B1452" s="308"/>
      <c r="C1452" s="302"/>
      <c r="D1452" s="302"/>
      <c r="E1452" s="327"/>
      <c r="F1452" s="328"/>
    </row>
    <row r="1453" spans="1:6" ht="15.75" x14ac:dyDescent="0.25">
      <c r="A1453" s="267" t="s">
        <v>321</v>
      </c>
      <c r="B1453" s="282" t="s">
        <v>62</v>
      </c>
      <c r="C1453" s="282" t="s">
        <v>62</v>
      </c>
      <c r="D1453" s="282" t="s">
        <v>62</v>
      </c>
      <c r="E1453" s="283">
        <f>SUM(E1438:E1452)</f>
        <v>0</v>
      </c>
      <c r="F1453" s="284" t="s">
        <v>62</v>
      </c>
    </row>
    <row r="1454" spans="1:6" x14ac:dyDescent="0.25">
      <c r="A1454" s="1102" t="s">
        <v>342</v>
      </c>
      <c r="B1454" s="1102"/>
      <c r="C1454" s="1102"/>
      <c r="D1454" s="1102"/>
      <c r="E1454" s="1102"/>
      <c r="F1454" s="1102"/>
    </row>
    <row r="1455" spans="1:6" x14ac:dyDescent="0.25">
      <c r="A1455" s="268" t="s">
        <v>315</v>
      </c>
      <c r="B1455" s="268" t="s">
        <v>340</v>
      </c>
      <c r="C1455" s="267" t="s">
        <v>674</v>
      </c>
      <c r="D1455" s="268" t="s">
        <v>343</v>
      </c>
      <c r="E1455" s="268" t="s">
        <v>675</v>
      </c>
      <c r="F1455" s="268" t="s">
        <v>665</v>
      </c>
    </row>
    <row r="1456" spans="1:6" x14ac:dyDescent="0.25">
      <c r="A1456" s="329"/>
      <c r="B1456" s="317"/>
      <c r="C1456" s="330"/>
      <c r="D1456" s="317"/>
      <c r="E1456" s="317"/>
      <c r="F1456" s="331"/>
    </row>
    <row r="1457" spans="1:6" x14ac:dyDescent="0.25">
      <c r="A1457" s="325"/>
      <c r="B1457" s="332"/>
      <c r="C1457" s="306"/>
      <c r="D1457" s="301"/>
      <c r="E1457" s="301"/>
      <c r="F1457" s="333"/>
    </row>
    <row r="1458" spans="1:6" x14ac:dyDescent="0.25">
      <c r="A1458" s="325"/>
      <c r="B1458" s="332"/>
      <c r="C1458" s="306"/>
      <c r="D1458" s="301"/>
      <c r="E1458" s="301"/>
      <c r="F1458" s="333"/>
    </row>
    <row r="1459" spans="1:6" x14ac:dyDescent="0.25">
      <c r="A1459" s="325"/>
      <c r="B1459" s="332"/>
      <c r="C1459" s="306"/>
      <c r="D1459" s="301"/>
      <c r="E1459" s="301"/>
      <c r="F1459" s="333"/>
    </row>
    <row r="1460" spans="1:6" x14ac:dyDescent="0.25">
      <c r="A1460" s="325"/>
      <c r="B1460" s="332"/>
      <c r="C1460" s="306"/>
      <c r="D1460" s="301"/>
      <c r="E1460" s="301"/>
      <c r="F1460" s="333"/>
    </row>
    <row r="1461" spans="1:6" x14ac:dyDescent="0.25">
      <c r="A1461" s="325"/>
      <c r="B1461" s="332"/>
      <c r="C1461" s="306"/>
      <c r="D1461" s="301"/>
      <c r="E1461" s="301"/>
      <c r="F1461" s="333"/>
    </row>
    <row r="1462" spans="1:6" x14ac:dyDescent="0.25">
      <c r="A1462" s="325"/>
      <c r="B1462" s="332"/>
      <c r="C1462" s="306"/>
      <c r="D1462" s="301"/>
      <c r="E1462" s="301"/>
      <c r="F1462" s="333"/>
    </row>
    <row r="1463" spans="1:6" x14ac:dyDescent="0.25">
      <c r="A1463" s="325"/>
      <c r="B1463" s="332"/>
      <c r="C1463" s="306"/>
      <c r="D1463" s="301"/>
      <c r="E1463" s="301"/>
      <c r="F1463" s="333"/>
    </row>
    <row r="1464" spans="1:6" x14ac:dyDescent="0.25">
      <c r="A1464" s="325"/>
      <c r="B1464" s="332"/>
      <c r="C1464" s="306"/>
      <c r="D1464" s="301"/>
      <c r="E1464" s="301"/>
      <c r="F1464" s="333"/>
    </row>
    <row r="1465" spans="1:6" x14ac:dyDescent="0.25">
      <c r="A1465" s="325"/>
      <c r="B1465" s="332"/>
      <c r="C1465" s="306"/>
      <c r="D1465" s="301"/>
      <c r="E1465" s="301"/>
      <c r="F1465" s="333"/>
    </row>
    <row r="1466" spans="1:6" x14ac:dyDescent="0.25">
      <c r="A1466" s="325"/>
      <c r="B1466" s="332"/>
      <c r="C1466" s="306"/>
      <c r="D1466" s="301"/>
      <c r="E1466" s="301"/>
      <c r="F1466" s="333"/>
    </row>
    <row r="1467" spans="1:6" x14ac:dyDescent="0.25">
      <c r="A1467" s="325"/>
      <c r="B1467" s="332"/>
      <c r="C1467" s="306"/>
      <c r="D1467" s="301"/>
      <c r="E1467" s="301"/>
      <c r="F1467" s="333"/>
    </row>
    <row r="1468" spans="1:6" x14ac:dyDescent="0.25">
      <c r="A1468" s="325"/>
      <c r="B1468" s="332"/>
      <c r="C1468" s="306"/>
      <c r="D1468" s="301"/>
      <c r="E1468" s="301"/>
      <c r="F1468" s="333"/>
    </row>
    <row r="1469" spans="1:6" x14ac:dyDescent="0.25">
      <c r="A1469" s="325"/>
      <c r="B1469" s="332"/>
      <c r="C1469" s="306"/>
      <c r="D1469" s="301"/>
      <c r="E1469" s="301"/>
      <c r="F1469" s="333"/>
    </row>
    <row r="1470" spans="1:6" x14ac:dyDescent="0.25">
      <c r="A1470" s="325"/>
      <c r="B1470" s="332"/>
      <c r="C1470" s="306"/>
      <c r="D1470" s="301"/>
      <c r="E1470" s="301"/>
      <c r="F1470" s="333"/>
    </row>
    <row r="1471" spans="1:6" x14ac:dyDescent="0.25">
      <c r="A1471" s="325"/>
      <c r="B1471" s="332"/>
      <c r="C1471" s="306"/>
      <c r="D1471" s="301"/>
      <c r="E1471" s="301"/>
      <c r="F1471" s="333"/>
    </row>
    <row r="1472" spans="1:6" x14ac:dyDescent="0.25">
      <c r="A1472" s="325"/>
      <c r="B1472" s="332"/>
      <c r="C1472" s="306"/>
      <c r="D1472" s="301"/>
      <c r="E1472" s="301"/>
      <c r="F1472" s="333"/>
    </row>
    <row r="1473" spans="1:6" x14ac:dyDescent="0.25">
      <c r="A1473" s="325"/>
      <c r="B1473" s="332"/>
      <c r="C1473" s="306"/>
      <c r="D1473" s="301"/>
      <c r="E1473" s="301"/>
      <c r="F1473" s="333"/>
    </row>
    <row r="1474" spans="1:6" x14ac:dyDescent="0.25">
      <c r="A1474" s="325"/>
      <c r="B1474" s="332"/>
      <c r="C1474" s="306"/>
      <c r="D1474" s="301"/>
      <c r="E1474" s="301"/>
      <c r="F1474" s="333"/>
    </row>
    <row r="1475" spans="1:6" x14ac:dyDescent="0.25">
      <c r="A1475" s="273" t="s">
        <v>321</v>
      </c>
      <c r="B1475" s="731" t="s">
        <v>62</v>
      </c>
      <c r="C1475" s="274" t="s">
        <v>62</v>
      </c>
      <c r="D1475" s="273" t="s">
        <v>62</v>
      </c>
      <c r="E1475" s="273" t="s">
        <v>62</v>
      </c>
      <c r="F1475" s="286">
        <f>SUM(F1456:F1474)</f>
        <v>0</v>
      </c>
    </row>
    <row r="1476" spans="1:6" x14ac:dyDescent="0.25">
      <c r="A1476" s="1102" t="s">
        <v>344</v>
      </c>
      <c r="B1476" s="1102"/>
      <c r="C1476" s="1102"/>
      <c r="D1476" s="1102"/>
      <c r="E1476" s="1102"/>
      <c r="F1476" s="1102"/>
    </row>
    <row r="1477" spans="1:6" x14ac:dyDescent="0.25">
      <c r="A1477" s="268" t="s">
        <v>315</v>
      </c>
      <c r="B1477" s="268" t="s">
        <v>340</v>
      </c>
      <c r="C1477" s="267" t="s">
        <v>676</v>
      </c>
      <c r="D1477" s="268" t="s">
        <v>677</v>
      </c>
      <c r="E1477" s="268" t="s">
        <v>675</v>
      </c>
      <c r="F1477" s="268" t="s">
        <v>665</v>
      </c>
    </row>
    <row r="1478" spans="1:6" x14ac:dyDescent="0.25">
      <c r="A1478" s="329"/>
      <c r="B1478" s="317"/>
      <c r="C1478" s="304"/>
      <c r="D1478" s="317"/>
      <c r="E1478" s="317"/>
      <c r="F1478" s="331"/>
    </row>
    <row r="1479" spans="1:6" x14ac:dyDescent="0.25">
      <c r="A1479" s="325"/>
      <c r="B1479" s="332"/>
      <c r="C1479" s="306"/>
      <c r="D1479" s="301"/>
      <c r="E1479" s="301"/>
      <c r="F1479" s="333"/>
    </row>
    <row r="1480" spans="1:6" x14ac:dyDescent="0.25">
      <c r="A1480" s="325"/>
      <c r="B1480" s="332"/>
      <c r="C1480" s="306"/>
      <c r="D1480" s="301"/>
      <c r="E1480" s="301"/>
      <c r="F1480" s="333"/>
    </row>
    <row r="1481" spans="1:6" x14ac:dyDescent="0.25">
      <c r="A1481" s="325"/>
      <c r="B1481" s="332"/>
      <c r="C1481" s="306"/>
      <c r="D1481" s="301"/>
      <c r="E1481" s="301"/>
      <c r="F1481" s="333"/>
    </row>
    <row r="1482" spans="1:6" x14ac:dyDescent="0.25">
      <c r="A1482" s="325"/>
      <c r="B1482" s="332"/>
      <c r="C1482" s="306"/>
      <c r="D1482" s="301"/>
      <c r="E1482" s="301"/>
      <c r="F1482" s="333"/>
    </row>
    <row r="1483" spans="1:6" x14ac:dyDescent="0.25">
      <c r="A1483" s="325"/>
      <c r="B1483" s="332"/>
      <c r="C1483" s="306"/>
      <c r="D1483" s="301"/>
      <c r="E1483" s="301"/>
      <c r="F1483" s="333"/>
    </row>
    <row r="1484" spans="1:6" x14ac:dyDescent="0.25">
      <c r="A1484" s="325"/>
      <c r="B1484" s="332"/>
      <c r="C1484" s="306"/>
      <c r="D1484" s="301"/>
      <c r="E1484" s="301"/>
      <c r="F1484" s="333"/>
    </row>
    <row r="1485" spans="1:6" x14ac:dyDescent="0.25">
      <c r="A1485" s="325"/>
      <c r="B1485" s="332"/>
      <c r="C1485" s="306"/>
      <c r="D1485" s="301"/>
      <c r="E1485" s="301"/>
      <c r="F1485" s="333"/>
    </row>
    <row r="1486" spans="1:6" x14ac:dyDescent="0.25">
      <c r="A1486" s="325"/>
      <c r="B1486" s="332"/>
      <c r="C1486" s="306"/>
      <c r="D1486" s="301"/>
      <c r="E1486" s="301"/>
      <c r="F1486" s="333"/>
    </row>
    <row r="1487" spans="1:6" x14ac:dyDescent="0.25">
      <c r="A1487" s="325"/>
      <c r="B1487" s="332"/>
      <c r="C1487" s="306"/>
      <c r="D1487" s="301"/>
      <c r="E1487" s="301"/>
      <c r="F1487" s="333"/>
    </row>
    <row r="1488" spans="1:6" x14ac:dyDescent="0.25">
      <c r="A1488" s="325"/>
      <c r="B1488" s="332"/>
      <c r="C1488" s="306"/>
      <c r="D1488" s="301"/>
      <c r="E1488" s="301"/>
      <c r="F1488" s="333"/>
    </row>
    <row r="1489" spans="1:6" x14ac:dyDescent="0.25">
      <c r="A1489" s="325"/>
      <c r="B1489" s="332"/>
      <c r="C1489" s="306"/>
      <c r="D1489" s="301"/>
      <c r="E1489" s="301"/>
      <c r="F1489" s="333"/>
    </row>
    <row r="1490" spans="1:6" x14ac:dyDescent="0.25">
      <c r="A1490" s="325"/>
      <c r="B1490" s="332"/>
      <c r="C1490" s="306"/>
      <c r="D1490" s="301"/>
      <c r="E1490" s="301"/>
      <c r="F1490" s="333"/>
    </row>
    <row r="1491" spans="1:6" x14ac:dyDescent="0.25">
      <c r="A1491" s="325"/>
      <c r="B1491" s="332"/>
      <c r="C1491" s="306"/>
      <c r="D1491" s="301"/>
      <c r="E1491" s="301"/>
      <c r="F1491" s="333"/>
    </row>
    <row r="1492" spans="1:6" x14ac:dyDescent="0.25">
      <c r="A1492" s="325"/>
      <c r="B1492" s="332"/>
      <c r="C1492" s="306"/>
      <c r="D1492" s="301"/>
      <c r="E1492" s="301"/>
      <c r="F1492" s="333"/>
    </row>
    <row r="1493" spans="1:6" x14ac:dyDescent="0.25">
      <c r="A1493" s="325"/>
      <c r="B1493" s="332"/>
      <c r="C1493" s="306"/>
      <c r="D1493" s="301"/>
      <c r="E1493" s="301"/>
      <c r="F1493" s="333"/>
    </row>
    <row r="1494" spans="1:6" x14ac:dyDescent="0.25">
      <c r="A1494" s="325"/>
      <c r="B1494" s="332"/>
      <c r="C1494" s="306"/>
      <c r="D1494" s="301"/>
      <c r="E1494" s="301"/>
      <c r="F1494" s="333"/>
    </row>
    <row r="1495" spans="1:6" x14ac:dyDescent="0.25">
      <c r="A1495" s="325"/>
      <c r="B1495" s="332"/>
      <c r="C1495" s="306"/>
      <c r="D1495" s="301"/>
      <c r="E1495" s="301"/>
      <c r="F1495" s="333"/>
    </row>
    <row r="1496" spans="1:6" x14ac:dyDescent="0.25">
      <c r="A1496" s="325"/>
      <c r="B1496" s="332"/>
      <c r="C1496" s="306"/>
      <c r="D1496" s="301"/>
      <c r="E1496" s="301"/>
      <c r="F1496" s="333"/>
    </row>
    <row r="1497" spans="1:6" x14ac:dyDescent="0.25">
      <c r="A1497" s="273" t="s">
        <v>321</v>
      </c>
      <c r="B1497" s="731" t="s">
        <v>62</v>
      </c>
      <c r="C1497" s="731" t="s">
        <v>62</v>
      </c>
      <c r="D1497" s="273" t="s">
        <v>62</v>
      </c>
      <c r="E1497" s="273" t="s">
        <v>62</v>
      </c>
      <c r="F1497" s="286">
        <f>SUM(F1478:F1496)</f>
        <v>0</v>
      </c>
    </row>
    <row r="1498" spans="1:6" x14ac:dyDescent="0.25">
      <c r="A1498" s="1086" t="s">
        <v>678</v>
      </c>
      <c r="B1498" s="1087"/>
      <c r="C1498" s="1087"/>
      <c r="D1498" s="1087"/>
      <c r="E1498" s="1087"/>
      <c r="F1498" s="1088"/>
    </row>
    <row r="1499" spans="1:6" x14ac:dyDescent="0.25">
      <c r="A1499" s="1089" t="s">
        <v>315</v>
      </c>
      <c r="B1499" s="1091" t="s">
        <v>679</v>
      </c>
      <c r="C1499" s="1092"/>
      <c r="D1499" s="1095" t="s">
        <v>680</v>
      </c>
      <c r="E1499" s="1097" t="s">
        <v>681</v>
      </c>
      <c r="F1499" s="1098"/>
    </row>
    <row r="1500" spans="1:6" x14ac:dyDescent="0.25">
      <c r="A1500" s="1090"/>
      <c r="B1500" s="1093"/>
      <c r="C1500" s="1094"/>
      <c r="D1500" s="1096"/>
      <c r="E1500" s="287" t="s">
        <v>682</v>
      </c>
      <c r="F1500" s="287" t="s">
        <v>321</v>
      </c>
    </row>
    <row r="1501" spans="1:6" ht="15.75" x14ac:dyDescent="0.25">
      <c r="A1501" s="334" t="s">
        <v>347</v>
      </c>
      <c r="B1501" s="1082"/>
      <c r="C1501" s="1083"/>
      <c r="D1501" s="334"/>
      <c r="E1501" s="345"/>
      <c r="F1501" s="288">
        <f t="shared" ref="F1501:F1513" si="34">D1501*E1501</f>
        <v>0</v>
      </c>
    </row>
    <row r="1502" spans="1:6" ht="15.75" x14ac:dyDescent="0.25">
      <c r="A1502" s="337" t="s">
        <v>348</v>
      </c>
      <c r="B1502" s="1080"/>
      <c r="C1502" s="1081"/>
      <c r="D1502" s="337"/>
      <c r="E1502" s="343"/>
      <c r="F1502" s="289">
        <f t="shared" si="34"/>
        <v>0</v>
      </c>
    </row>
    <row r="1503" spans="1:6" ht="15.75" x14ac:dyDescent="0.25">
      <c r="A1503" s="337" t="s">
        <v>349</v>
      </c>
      <c r="B1503" s="1080"/>
      <c r="C1503" s="1081"/>
      <c r="D1503" s="342"/>
      <c r="E1503" s="343"/>
      <c r="F1503" s="289">
        <f t="shared" si="34"/>
        <v>0</v>
      </c>
    </row>
    <row r="1504" spans="1:6" ht="15.75" x14ac:dyDescent="0.25">
      <c r="A1504" s="337" t="s">
        <v>350</v>
      </c>
      <c r="B1504" s="1080"/>
      <c r="C1504" s="1081"/>
      <c r="D1504" s="337"/>
      <c r="E1504" s="343"/>
      <c r="F1504" s="289">
        <f t="shared" si="34"/>
        <v>0</v>
      </c>
    </row>
    <row r="1505" spans="1:6" ht="15.75" x14ac:dyDescent="0.25">
      <c r="A1505" s="337" t="s">
        <v>351</v>
      </c>
      <c r="B1505" s="1080"/>
      <c r="C1505" s="1081"/>
      <c r="D1505" s="337"/>
      <c r="E1505" s="343"/>
      <c r="F1505" s="289">
        <f t="shared" si="34"/>
        <v>0</v>
      </c>
    </row>
    <row r="1506" spans="1:6" ht="15.75" x14ac:dyDescent="0.25">
      <c r="A1506" s="337" t="s">
        <v>352</v>
      </c>
      <c r="B1506" s="1080"/>
      <c r="C1506" s="1081"/>
      <c r="D1506" s="342"/>
      <c r="E1506" s="343"/>
      <c r="F1506" s="289">
        <f t="shared" si="34"/>
        <v>0</v>
      </c>
    </row>
    <row r="1507" spans="1:6" ht="15.75" x14ac:dyDescent="0.25">
      <c r="A1507" s="337" t="s">
        <v>353</v>
      </c>
      <c r="B1507" s="1080"/>
      <c r="C1507" s="1081"/>
      <c r="D1507" s="337"/>
      <c r="E1507" s="343"/>
      <c r="F1507" s="289">
        <f t="shared" si="34"/>
        <v>0</v>
      </c>
    </row>
    <row r="1508" spans="1:6" ht="15.75" x14ac:dyDescent="0.25">
      <c r="A1508" s="337" t="s">
        <v>354</v>
      </c>
      <c r="B1508" s="1080"/>
      <c r="C1508" s="1081"/>
      <c r="D1508" s="337"/>
      <c r="E1508" s="343"/>
      <c r="F1508" s="289">
        <f t="shared" si="34"/>
        <v>0</v>
      </c>
    </row>
    <row r="1509" spans="1:6" ht="15.75" x14ac:dyDescent="0.25">
      <c r="A1509" s="337" t="s">
        <v>355</v>
      </c>
      <c r="B1509" s="1080"/>
      <c r="C1509" s="1081"/>
      <c r="D1509" s="342"/>
      <c r="E1509" s="343"/>
      <c r="F1509" s="289">
        <f t="shared" si="34"/>
        <v>0</v>
      </c>
    </row>
    <row r="1510" spans="1:6" ht="15.75" x14ac:dyDescent="0.25">
      <c r="A1510" s="337"/>
      <c r="B1510" s="1080"/>
      <c r="C1510" s="1081"/>
      <c r="D1510" s="337"/>
      <c r="E1510" s="343"/>
      <c r="F1510" s="289">
        <f t="shared" si="34"/>
        <v>0</v>
      </c>
    </row>
    <row r="1511" spans="1:6" ht="15.75" x14ac:dyDescent="0.25">
      <c r="A1511" s="337"/>
      <c r="B1511" s="1080"/>
      <c r="C1511" s="1081"/>
      <c r="D1511" s="337"/>
      <c r="E1511" s="343"/>
      <c r="F1511" s="289">
        <f t="shared" si="34"/>
        <v>0</v>
      </c>
    </row>
    <row r="1512" spans="1:6" ht="15.75" x14ac:dyDescent="0.25">
      <c r="A1512" s="337"/>
      <c r="B1512" s="1080"/>
      <c r="C1512" s="1081"/>
      <c r="D1512" s="337"/>
      <c r="E1512" s="343"/>
      <c r="F1512" s="289">
        <f t="shared" si="34"/>
        <v>0</v>
      </c>
    </row>
    <row r="1513" spans="1:6" ht="15.75" x14ac:dyDescent="0.25">
      <c r="A1513" s="344"/>
      <c r="B1513" s="1084"/>
      <c r="C1513" s="1085"/>
      <c r="D1513" s="337"/>
      <c r="E1513" s="343"/>
      <c r="F1513" s="289">
        <f t="shared" si="34"/>
        <v>0</v>
      </c>
    </row>
    <row r="1514" spans="1:6" ht="15.75" x14ac:dyDescent="0.25">
      <c r="A1514" s="290" t="s">
        <v>321</v>
      </c>
      <c r="B1514" s="955" t="s">
        <v>62</v>
      </c>
      <c r="C1514" s="956"/>
      <c r="D1514" s="290" t="s">
        <v>62</v>
      </c>
      <c r="E1514" s="290" t="s">
        <v>62</v>
      </c>
      <c r="F1514" s="291">
        <f>SUM(F1501:F1513)</f>
        <v>0</v>
      </c>
    </row>
    <row r="1515" spans="1:6" x14ac:dyDescent="0.25">
      <c r="A1515" s="1086" t="s">
        <v>683</v>
      </c>
      <c r="B1515" s="1087"/>
      <c r="C1515" s="1087"/>
      <c r="D1515" s="1087"/>
      <c r="E1515" s="1087"/>
      <c r="F1515" s="1088"/>
    </row>
    <row r="1516" spans="1:6" x14ac:dyDescent="0.25">
      <c r="A1516" s="1089" t="s">
        <v>315</v>
      </c>
      <c r="B1516" s="1091" t="s">
        <v>679</v>
      </c>
      <c r="C1516" s="1092"/>
      <c r="D1516" s="1095" t="s">
        <v>680</v>
      </c>
      <c r="E1516" s="1097" t="s">
        <v>681</v>
      </c>
      <c r="F1516" s="1098"/>
    </row>
    <row r="1517" spans="1:6" x14ac:dyDescent="0.25">
      <c r="A1517" s="1090"/>
      <c r="B1517" s="1093"/>
      <c r="C1517" s="1094"/>
      <c r="D1517" s="1096"/>
      <c r="E1517" s="287" t="s">
        <v>682</v>
      </c>
      <c r="F1517" s="287" t="s">
        <v>321</v>
      </c>
    </row>
    <row r="1518" spans="1:6" ht="15.75" x14ac:dyDescent="0.25">
      <c r="A1518" s="334"/>
      <c r="B1518" s="1082"/>
      <c r="C1518" s="1083"/>
      <c r="D1518" s="334"/>
      <c r="E1518" s="345"/>
      <c r="F1518" s="288">
        <f t="shared" ref="F1518:F1529" si="35">D1518*E1518</f>
        <v>0</v>
      </c>
    </row>
    <row r="1519" spans="1:6" ht="15.75" x14ac:dyDescent="0.25">
      <c r="A1519" s="337"/>
      <c r="B1519" s="1080"/>
      <c r="C1519" s="1081"/>
      <c r="D1519" s="337"/>
      <c r="E1519" s="343"/>
      <c r="F1519" s="289">
        <f t="shared" si="35"/>
        <v>0</v>
      </c>
    </row>
    <row r="1520" spans="1:6" ht="15.75" x14ac:dyDescent="0.25">
      <c r="A1520" s="337"/>
      <c r="B1520" s="1080"/>
      <c r="C1520" s="1081"/>
      <c r="D1520" s="342"/>
      <c r="E1520" s="343"/>
      <c r="F1520" s="289">
        <f t="shared" si="35"/>
        <v>0</v>
      </c>
    </row>
    <row r="1521" spans="1:6" ht="15.75" x14ac:dyDescent="0.25">
      <c r="A1521" s="337"/>
      <c r="B1521" s="1080"/>
      <c r="C1521" s="1081"/>
      <c r="D1521" s="337"/>
      <c r="E1521" s="343"/>
      <c r="F1521" s="289">
        <f t="shared" si="35"/>
        <v>0</v>
      </c>
    </row>
    <row r="1522" spans="1:6" ht="15.75" x14ac:dyDescent="0.25">
      <c r="A1522" s="337"/>
      <c r="B1522" s="1080"/>
      <c r="C1522" s="1081"/>
      <c r="D1522" s="337"/>
      <c r="E1522" s="343"/>
      <c r="F1522" s="289">
        <f t="shared" si="35"/>
        <v>0</v>
      </c>
    </row>
    <row r="1523" spans="1:6" ht="15.75" x14ac:dyDescent="0.25">
      <c r="A1523" s="337"/>
      <c r="B1523" s="1080"/>
      <c r="C1523" s="1081"/>
      <c r="D1523" s="342"/>
      <c r="E1523" s="343"/>
      <c r="F1523" s="289">
        <f t="shared" si="35"/>
        <v>0</v>
      </c>
    </row>
    <row r="1524" spans="1:6" ht="15.75" x14ac:dyDescent="0.25">
      <c r="A1524" s="337"/>
      <c r="B1524" s="1080"/>
      <c r="C1524" s="1081"/>
      <c r="D1524" s="337"/>
      <c r="E1524" s="343"/>
      <c r="F1524" s="289">
        <f t="shared" si="35"/>
        <v>0</v>
      </c>
    </row>
    <row r="1525" spans="1:6" ht="15.75" x14ac:dyDescent="0.25">
      <c r="A1525" s="337"/>
      <c r="B1525" s="1080"/>
      <c r="C1525" s="1081"/>
      <c r="D1525" s="337"/>
      <c r="E1525" s="343"/>
      <c r="F1525" s="289">
        <f t="shared" si="35"/>
        <v>0</v>
      </c>
    </row>
    <row r="1526" spans="1:6" ht="15.75" x14ac:dyDescent="0.25">
      <c r="A1526" s="337"/>
      <c r="B1526" s="1080"/>
      <c r="C1526" s="1081"/>
      <c r="D1526" s="342"/>
      <c r="E1526" s="343"/>
      <c r="F1526" s="289">
        <f t="shared" si="35"/>
        <v>0</v>
      </c>
    </row>
    <row r="1527" spans="1:6" ht="15.75" x14ac:dyDescent="0.25">
      <c r="A1527" s="337"/>
      <c r="B1527" s="1080"/>
      <c r="C1527" s="1081"/>
      <c r="D1527" s="337"/>
      <c r="E1527" s="343"/>
      <c r="F1527" s="289">
        <f t="shared" si="35"/>
        <v>0</v>
      </c>
    </row>
    <row r="1528" spans="1:6" ht="15.75" x14ac:dyDescent="0.25">
      <c r="A1528" s="337"/>
      <c r="B1528" s="1080"/>
      <c r="C1528" s="1081"/>
      <c r="D1528" s="337"/>
      <c r="E1528" s="343"/>
      <c r="F1528" s="289">
        <f t="shared" si="35"/>
        <v>0</v>
      </c>
    </row>
    <row r="1529" spans="1:6" ht="15.75" x14ac:dyDescent="0.25">
      <c r="A1529" s="337"/>
      <c r="B1529" s="1080"/>
      <c r="C1529" s="1081"/>
      <c r="D1529" s="342"/>
      <c r="E1529" s="343"/>
      <c r="F1529" s="289">
        <f t="shared" si="35"/>
        <v>0</v>
      </c>
    </row>
    <row r="1530" spans="1:6" ht="15.75" x14ac:dyDescent="0.25">
      <c r="A1530" s="290" t="s">
        <v>321</v>
      </c>
      <c r="B1530" s="955" t="s">
        <v>62</v>
      </c>
      <c r="C1530" s="956"/>
      <c r="D1530" s="290" t="s">
        <v>62</v>
      </c>
      <c r="E1530" s="290" t="s">
        <v>62</v>
      </c>
      <c r="F1530" s="291">
        <f>SUM(F1518:F1529)</f>
        <v>0</v>
      </c>
    </row>
    <row r="1531" spans="1:6" ht="15.75" x14ac:dyDescent="0.25">
      <c r="A1531" s="1107" t="s">
        <v>885</v>
      </c>
      <c r="B1531" s="1107"/>
      <c r="C1531" s="1107"/>
      <c r="D1531" s="1107"/>
      <c r="E1531" s="1107"/>
      <c r="F1531" s="1107"/>
    </row>
    <row r="1532" spans="1:6" x14ac:dyDescent="0.25">
      <c r="A1532" s="575" t="s">
        <v>647</v>
      </c>
      <c r="B1532" s="576" t="s">
        <v>842</v>
      </c>
      <c r="C1532" s="576" t="s">
        <v>841</v>
      </c>
      <c r="D1532" s="576"/>
      <c r="E1532" s="576"/>
      <c r="F1532" s="577"/>
    </row>
    <row r="1533" spans="1:6" x14ac:dyDescent="0.25">
      <c r="A1533" s="270" t="s">
        <v>648</v>
      </c>
      <c r="B1533" s="1106"/>
      <c r="C1533" s="1106"/>
      <c r="D1533" s="1106"/>
      <c r="E1533" s="1106"/>
      <c r="F1533" s="1106"/>
    </row>
    <row r="1534" spans="1:6" x14ac:dyDescent="0.25">
      <c r="A1534" s="58" t="s">
        <v>649</v>
      </c>
      <c r="B1534" s="1103"/>
      <c r="C1534" s="1103"/>
      <c r="D1534" s="1103"/>
      <c r="E1534" s="1103"/>
      <c r="F1534" s="1103"/>
    </row>
    <row r="1535" spans="1:6" x14ac:dyDescent="0.25">
      <c r="A1535" s="271" t="s">
        <v>650</v>
      </c>
      <c r="B1535" s="1103"/>
      <c r="C1535" s="1103"/>
      <c r="D1535" s="1103"/>
      <c r="E1535" s="1103"/>
      <c r="F1535" s="1103"/>
    </row>
    <row r="1536" spans="1:6" x14ac:dyDescent="0.25">
      <c r="A1536" s="58" t="s">
        <v>651</v>
      </c>
      <c r="B1536" s="1103"/>
      <c r="C1536" s="1103"/>
      <c r="D1536" s="1103"/>
      <c r="E1536" s="1103"/>
      <c r="F1536" s="1103"/>
    </row>
    <row r="1537" spans="1:6" x14ac:dyDescent="0.25">
      <c r="A1537" s="271" t="s">
        <v>33</v>
      </c>
      <c r="B1537" s="1103"/>
      <c r="C1537" s="1103"/>
      <c r="D1537" s="1103"/>
      <c r="E1537" s="1103"/>
      <c r="F1537" s="1103"/>
    </row>
    <row r="1538" spans="1:6" x14ac:dyDescent="0.25">
      <c r="A1538" s="271" t="s">
        <v>57</v>
      </c>
      <c r="B1538" s="1103"/>
      <c r="C1538" s="1103"/>
      <c r="D1538" s="1103"/>
      <c r="E1538" s="1103"/>
      <c r="F1538" s="1103"/>
    </row>
    <row r="1539" spans="1:6" x14ac:dyDescent="0.25">
      <c r="A1539" s="271" t="s">
        <v>36</v>
      </c>
      <c r="B1539" s="1103"/>
      <c r="C1539" s="1103"/>
      <c r="D1539" s="1103"/>
      <c r="E1539" s="1103"/>
      <c r="F1539" s="1103"/>
    </row>
    <row r="1540" spans="1:6" x14ac:dyDescent="0.25">
      <c r="A1540" s="58" t="s">
        <v>35</v>
      </c>
      <c r="B1540" s="1103"/>
      <c r="C1540" s="1103"/>
      <c r="D1540" s="1103"/>
      <c r="E1540" s="1103"/>
      <c r="F1540" s="1103"/>
    </row>
    <row r="1541" spans="1:6" x14ac:dyDescent="0.25">
      <c r="A1541" s="271" t="s">
        <v>44</v>
      </c>
      <c r="B1541" s="1103"/>
      <c r="C1541" s="1103"/>
      <c r="D1541" s="1103"/>
      <c r="E1541" s="1103"/>
      <c r="F1541" s="1103"/>
    </row>
    <row r="1542" spans="1:6" x14ac:dyDescent="0.25">
      <c r="A1542" s="58" t="s">
        <v>38</v>
      </c>
      <c r="B1542" s="1103"/>
      <c r="C1542" s="1103"/>
      <c r="D1542" s="1103"/>
      <c r="E1542" s="1103"/>
      <c r="F1542" s="1103"/>
    </row>
    <row r="1543" spans="1:6" x14ac:dyDescent="0.25">
      <c r="A1543" s="271" t="s">
        <v>652</v>
      </c>
      <c r="B1543" s="1103"/>
      <c r="C1543" s="1103"/>
      <c r="D1543" s="1103"/>
      <c r="E1543" s="1103"/>
      <c r="F1543" s="1103"/>
    </row>
    <row r="1544" spans="1:6" x14ac:dyDescent="0.25">
      <c r="A1544" s="58" t="s">
        <v>653</v>
      </c>
      <c r="B1544" s="1103"/>
      <c r="C1544" s="1103"/>
      <c r="D1544" s="1103"/>
      <c r="E1544" s="1103"/>
      <c r="F1544" s="1103"/>
    </row>
    <row r="1545" spans="1:6" x14ac:dyDescent="0.25">
      <c r="A1545" s="272" t="s">
        <v>654</v>
      </c>
      <c r="B1545" s="1104"/>
      <c r="C1545" s="1104"/>
      <c r="D1545" s="1104"/>
      <c r="E1545" s="1104"/>
      <c r="F1545" s="1104"/>
    </row>
    <row r="1546" spans="1:6" x14ac:dyDescent="0.25">
      <c r="A1546" s="1099" t="s">
        <v>655</v>
      </c>
      <c r="B1546" s="1100"/>
      <c r="C1546" s="1100"/>
      <c r="D1546" s="1100"/>
      <c r="E1546" s="1100"/>
      <c r="F1546" s="1101"/>
    </row>
    <row r="1547" spans="1:6" x14ac:dyDescent="0.25">
      <c r="A1547" s="273" t="s">
        <v>330</v>
      </c>
      <c r="B1547" s="273" t="s">
        <v>656</v>
      </c>
      <c r="C1547" s="273" t="s">
        <v>657</v>
      </c>
      <c r="D1547" s="273" t="s">
        <v>331</v>
      </c>
      <c r="E1547" s="273" t="s">
        <v>658</v>
      </c>
      <c r="F1547" s="273" t="s">
        <v>659</v>
      </c>
    </row>
    <row r="1548" spans="1:6" x14ac:dyDescent="0.25">
      <c r="A1548" s="63">
        <v>1</v>
      </c>
      <c r="B1548" s="729"/>
      <c r="C1548" s="729"/>
      <c r="D1548" s="729"/>
      <c r="E1548" s="301"/>
      <c r="F1548" s="462"/>
    </row>
    <row r="1549" spans="1:6" x14ac:dyDescent="0.25">
      <c r="A1549" s="63">
        <v>2</v>
      </c>
      <c r="B1549" s="729"/>
      <c r="C1549" s="729"/>
      <c r="D1549" s="729"/>
      <c r="E1549" s="301"/>
      <c r="F1549" s="462"/>
    </row>
    <row r="1550" spans="1:6" x14ac:dyDescent="0.25">
      <c r="A1550" s="63">
        <v>3</v>
      </c>
      <c r="B1550" s="729"/>
      <c r="C1550" s="729"/>
      <c r="D1550" s="729"/>
      <c r="E1550" s="301"/>
      <c r="F1550" s="462"/>
    </row>
    <row r="1551" spans="1:6" x14ac:dyDescent="0.25">
      <c r="A1551" s="63">
        <v>4</v>
      </c>
      <c r="B1551" s="729"/>
      <c r="C1551" s="729"/>
      <c r="D1551" s="729"/>
      <c r="E1551" s="301"/>
      <c r="F1551" s="462"/>
    </row>
    <row r="1552" spans="1:6" x14ac:dyDescent="0.25">
      <c r="A1552" s="63">
        <v>5</v>
      </c>
      <c r="B1552" s="729"/>
      <c r="C1552" s="729"/>
      <c r="D1552" s="729"/>
      <c r="E1552" s="301"/>
      <c r="F1552" s="462"/>
    </row>
    <row r="1553" spans="1:6" x14ac:dyDescent="0.25">
      <c r="A1553" s="63">
        <v>6</v>
      </c>
      <c r="B1553" s="729"/>
      <c r="C1553" s="729"/>
      <c r="D1553" s="729"/>
      <c r="E1553" s="301"/>
      <c r="F1553" s="462"/>
    </row>
    <row r="1554" spans="1:6" x14ac:dyDescent="0.25">
      <c r="A1554" s="63">
        <v>7</v>
      </c>
      <c r="B1554" s="729"/>
      <c r="C1554" s="729"/>
      <c r="D1554" s="729"/>
      <c r="E1554" s="301"/>
      <c r="F1554" s="462"/>
    </row>
    <row r="1555" spans="1:6" x14ac:dyDescent="0.25">
      <c r="A1555" s="63">
        <v>8</v>
      </c>
      <c r="B1555" s="729"/>
      <c r="C1555" s="729"/>
      <c r="D1555" s="729"/>
      <c r="E1555" s="301"/>
      <c r="F1555" s="462"/>
    </row>
    <row r="1556" spans="1:6" x14ac:dyDescent="0.25">
      <c r="A1556" s="63">
        <v>9</v>
      </c>
      <c r="B1556" s="729"/>
      <c r="C1556" s="729"/>
      <c r="D1556" s="729"/>
      <c r="E1556" s="301"/>
      <c r="F1556" s="462"/>
    </row>
    <row r="1557" spans="1:6" x14ac:dyDescent="0.25">
      <c r="A1557" s="63">
        <v>10</v>
      </c>
      <c r="B1557" s="729"/>
      <c r="C1557" s="729"/>
      <c r="D1557" s="729"/>
      <c r="E1557" s="301"/>
      <c r="F1557" s="462"/>
    </row>
    <row r="1558" spans="1:6" x14ac:dyDescent="0.25">
      <c r="A1558" s="63">
        <v>11</v>
      </c>
      <c r="B1558" s="729"/>
      <c r="C1558" s="729"/>
      <c r="D1558" s="729"/>
      <c r="E1558" s="301"/>
      <c r="F1558" s="462"/>
    </row>
    <row r="1559" spans="1:6" x14ac:dyDescent="0.25">
      <c r="A1559" s="269">
        <v>12</v>
      </c>
      <c r="B1559" s="730"/>
      <c r="C1559" s="730"/>
      <c r="D1559" s="730"/>
      <c r="E1559" s="302"/>
      <c r="F1559" s="738"/>
    </row>
    <row r="1560" spans="1:6" x14ac:dyDescent="0.25">
      <c r="A1560" s="1099" t="s">
        <v>660</v>
      </c>
      <c r="B1560" s="1100"/>
      <c r="C1560" s="1100"/>
      <c r="D1560" s="1100"/>
      <c r="E1560" s="1100"/>
      <c r="F1560" s="1101"/>
    </row>
    <row r="1561" spans="1:6" x14ac:dyDescent="0.25">
      <c r="A1561" s="731" t="s">
        <v>315</v>
      </c>
      <c r="B1561" s="731" t="s">
        <v>661</v>
      </c>
      <c r="C1561" s="731" t="s">
        <v>662</v>
      </c>
      <c r="D1561" s="273" t="s">
        <v>663</v>
      </c>
      <c r="E1561" s="273" t="s">
        <v>664</v>
      </c>
      <c r="F1561" s="273" t="s">
        <v>665</v>
      </c>
    </row>
    <row r="1562" spans="1:6" x14ac:dyDescent="0.25">
      <c r="A1562" s="274" t="s">
        <v>666</v>
      </c>
      <c r="B1562" s="275">
        <f>B1563+B1597+B1601</f>
        <v>0</v>
      </c>
      <c r="C1562" s="275">
        <f>C1563+C1597+C1601</f>
        <v>0</v>
      </c>
      <c r="D1562" s="275">
        <f>D1563+D1597+D1601</f>
        <v>0</v>
      </c>
      <c r="E1562" s="303"/>
      <c r="F1562" s="276">
        <f>B1562*E1562</f>
        <v>0</v>
      </c>
    </row>
    <row r="1563" spans="1:6" x14ac:dyDescent="0.25">
      <c r="A1563" s="274" t="s">
        <v>667</v>
      </c>
      <c r="B1563" s="275">
        <f>B1564+B1579+B1583+B1592</f>
        <v>0</v>
      </c>
      <c r="C1563" s="275">
        <f>C1564+C1579+C1583+C1592</f>
        <v>0</v>
      </c>
      <c r="D1563" s="275">
        <f>D1564+D1579+D1583+D1592</f>
        <v>0</v>
      </c>
      <c r="E1563" s="277" t="s">
        <v>62</v>
      </c>
      <c r="F1563" s="276">
        <f>F1564+F1579+F1583+F1592</f>
        <v>0</v>
      </c>
    </row>
    <row r="1564" spans="1:6" x14ac:dyDescent="0.25">
      <c r="A1564" s="274" t="s">
        <v>333</v>
      </c>
      <c r="B1564" s="275">
        <f>B1565+B1569+B1573+B1577</f>
        <v>0</v>
      </c>
      <c r="C1564" s="275">
        <f>C1565+C1569+C1573+C1577</f>
        <v>0</v>
      </c>
      <c r="D1564" s="275">
        <f>D1565+D1569+D1573+D1577</f>
        <v>0</v>
      </c>
      <c r="E1564" s="277" t="s">
        <v>62</v>
      </c>
      <c r="F1564" s="276">
        <f>F1565+F1569+F1573+F1577</f>
        <v>0</v>
      </c>
    </row>
    <row r="1565" spans="1:6" x14ac:dyDescent="0.25">
      <c r="A1565" s="274" t="s">
        <v>334</v>
      </c>
      <c r="B1565" s="275">
        <f>SUM(B1566:B1568)</f>
        <v>0</v>
      </c>
      <c r="C1565" s="275">
        <f>SUM(C1566:C1568)</f>
        <v>0</v>
      </c>
      <c r="D1565" s="275">
        <f>SUM(D1566:D1568)</f>
        <v>0</v>
      </c>
      <c r="E1565" s="277" t="s">
        <v>62</v>
      </c>
      <c r="F1565" s="276">
        <f>SUM(F1566:F1568)</f>
        <v>0</v>
      </c>
    </row>
    <row r="1566" spans="1:6" x14ac:dyDescent="0.25">
      <c r="A1566" s="351"/>
      <c r="B1566" s="352"/>
      <c r="C1566" s="352"/>
      <c r="D1566" s="279">
        <f>B1566+C1566</f>
        <v>0</v>
      </c>
      <c r="E1566" s="350"/>
      <c r="F1566" s="280">
        <f>E1566*B1566</f>
        <v>0</v>
      </c>
    </row>
    <row r="1567" spans="1:6" x14ac:dyDescent="0.25">
      <c r="A1567" s="353"/>
      <c r="B1567" s="354"/>
      <c r="C1567" s="354"/>
      <c r="D1567" s="279">
        <f>B1567+C1567</f>
        <v>0</v>
      </c>
      <c r="E1567" s="350"/>
      <c r="F1567" s="280">
        <f>E1567*B1567</f>
        <v>0</v>
      </c>
    </row>
    <row r="1568" spans="1:6" x14ac:dyDescent="0.25">
      <c r="A1568" s="355"/>
      <c r="B1568" s="356"/>
      <c r="C1568" s="356"/>
      <c r="D1568" s="279">
        <f>B1568+C1568</f>
        <v>0</v>
      </c>
      <c r="E1568" s="350"/>
      <c r="F1568" s="280">
        <f>E1568*B1568</f>
        <v>0</v>
      </c>
    </row>
    <row r="1569" spans="1:6" x14ac:dyDescent="0.25">
      <c r="A1569" s="274" t="s">
        <v>335</v>
      </c>
      <c r="B1569" s="275">
        <f>SUM(B1570:B1572)</f>
        <v>0</v>
      </c>
      <c r="C1569" s="275">
        <f>SUM(C1570:C1572)</f>
        <v>0</v>
      </c>
      <c r="D1569" s="275">
        <f>SUM(D1570:D1572)</f>
        <v>0</v>
      </c>
      <c r="E1569" s="277" t="s">
        <v>62</v>
      </c>
      <c r="F1569" s="276">
        <f>SUM(F1570:F1572)</f>
        <v>0</v>
      </c>
    </row>
    <row r="1570" spans="1:6" x14ac:dyDescent="0.25">
      <c r="A1570" s="351"/>
      <c r="B1570" s="352"/>
      <c r="C1570" s="352"/>
      <c r="D1570" s="279">
        <f>B1570+C1570</f>
        <v>0</v>
      </c>
      <c r="E1570" s="350"/>
      <c r="F1570" s="280">
        <f>E1570*B1570</f>
        <v>0</v>
      </c>
    </row>
    <row r="1571" spans="1:6" x14ac:dyDescent="0.25">
      <c r="A1571" s="353"/>
      <c r="B1571" s="354"/>
      <c r="C1571" s="354"/>
      <c r="D1571" s="279">
        <f>B1571+C1571</f>
        <v>0</v>
      </c>
      <c r="E1571" s="350"/>
      <c r="F1571" s="280">
        <f>E1571*B1571</f>
        <v>0</v>
      </c>
    </row>
    <row r="1572" spans="1:6" x14ac:dyDescent="0.25">
      <c r="A1572" s="355"/>
      <c r="B1572" s="356"/>
      <c r="C1572" s="356"/>
      <c r="D1572" s="279">
        <f>B1572+C1572</f>
        <v>0</v>
      </c>
      <c r="E1572" s="350"/>
      <c r="F1572" s="280">
        <f>E1572*B1572</f>
        <v>0</v>
      </c>
    </row>
    <row r="1573" spans="1:6" x14ac:dyDescent="0.25">
      <c r="A1573" s="274" t="s">
        <v>336</v>
      </c>
      <c r="B1573" s="275">
        <f>SUM(B1574:B1576)</f>
        <v>0</v>
      </c>
      <c r="C1573" s="275">
        <f>SUM(C1574:C1576)</f>
        <v>0</v>
      </c>
      <c r="D1573" s="275">
        <f>SUM(D1574:D1576)</f>
        <v>0</v>
      </c>
      <c r="E1573" s="277" t="s">
        <v>62</v>
      </c>
      <c r="F1573" s="276">
        <f>SUM(F1574:F1576)</f>
        <v>0</v>
      </c>
    </row>
    <row r="1574" spans="1:6" x14ac:dyDescent="0.25">
      <c r="A1574" s="351"/>
      <c r="B1574" s="352"/>
      <c r="C1574" s="352"/>
      <c r="D1574" s="279">
        <f>B1574+C1574</f>
        <v>0</v>
      </c>
      <c r="E1574" s="350"/>
      <c r="F1574" s="280">
        <f>E1574*B1574</f>
        <v>0</v>
      </c>
    </row>
    <row r="1575" spans="1:6" x14ac:dyDescent="0.25">
      <c r="A1575" s="353"/>
      <c r="B1575" s="354"/>
      <c r="C1575" s="354"/>
      <c r="D1575" s="279">
        <f>B1575+C1575</f>
        <v>0</v>
      </c>
      <c r="E1575" s="350"/>
      <c r="F1575" s="280">
        <f>E1575*B1575</f>
        <v>0</v>
      </c>
    </row>
    <row r="1576" spans="1:6" x14ac:dyDescent="0.25">
      <c r="A1576" s="355"/>
      <c r="B1576" s="356"/>
      <c r="C1576" s="356"/>
      <c r="D1576" s="279">
        <f>B1576+C1576</f>
        <v>0</v>
      </c>
      <c r="E1576" s="350"/>
      <c r="F1576" s="280">
        <f>E1576*B1576</f>
        <v>0</v>
      </c>
    </row>
    <row r="1577" spans="1:6" x14ac:dyDescent="0.25">
      <c r="A1577" s="274" t="s">
        <v>337</v>
      </c>
      <c r="B1577" s="275">
        <f>SUM(B1578:B1578)</f>
        <v>0</v>
      </c>
      <c r="C1577" s="275">
        <f>SUM(C1578:C1578)</f>
        <v>0</v>
      </c>
      <c r="D1577" s="275">
        <f>SUM(D1578:D1578)</f>
        <v>0</v>
      </c>
      <c r="E1577" s="277" t="s">
        <v>62</v>
      </c>
      <c r="F1577" s="276">
        <f>SUM(F1578:F1578)</f>
        <v>0</v>
      </c>
    </row>
    <row r="1578" spans="1:6" x14ac:dyDescent="0.25">
      <c r="A1578" s="357"/>
      <c r="B1578" s="358"/>
      <c r="C1578" s="358"/>
      <c r="D1578" s="279">
        <f>B1578+C1578</f>
        <v>0</v>
      </c>
      <c r="E1578" s="350"/>
      <c r="F1578" s="280">
        <f>E1578*B1578</f>
        <v>0</v>
      </c>
    </row>
    <row r="1579" spans="1:6" x14ac:dyDescent="0.25">
      <c r="A1579" s="274" t="s">
        <v>668</v>
      </c>
      <c r="B1579" s="275">
        <f>SUM(B1580:B1582)</f>
        <v>0</v>
      </c>
      <c r="C1579" s="275">
        <f>SUM(C1580:C1582)</f>
        <v>0</v>
      </c>
      <c r="D1579" s="275">
        <f>SUM(D1580:D1582)</f>
        <v>0</v>
      </c>
      <c r="E1579" s="277" t="s">
        <v>62</v>
      </c>
      <c r="F1579" s="276">
        <f>SUM(F1580:F1582)</f>
        <v>0</v>
      </c>
    </row>
    <row r="1580" spans="1:6" x14ac:dyDescent="0.25">
      <c r="A1580" s="351"/>
      <c r="B1580" s="352"/>
      <c r="C1580" s="352"/>
      <c r="D1580" s="279">
        <f>B1580+C1580</f>
        <v>0</v>
      </c>
      <c r="E1580" s="350"/>
      <c r="F1580" s="280">
        <f>E1580*B1580</f>
        <v>0</v>
      </c>
    </row>
    <row r="1581" spans="1:6" x14ac:dyDescent="0.25">
      <c r="A1581" s="353"/>
      <c r="B1581" s="354"/>
      <c r="C1581" s="354"/>
      <c r="D1581" s="279">
        <f>B1581+C1581</f>
        <v>0</v>
      </c>
      <c r="E1581" s="350"/>
      <c r="F1581" s="280">
        <f>E1581*B1581</f>
        <v>0</v>
      </c>
    </row>
    <row r="1582" spans="1:6" x14ac:dyDescent="0.25">
      <c r="A1582" s="355"/>
      <c r="B1582" s="356"/>
      <c r="C1582" s="356"/>
      <c r="D1582" s="279">
        <f>B1582+C1582</f>
        <v>0</v>
      </c>
      <c r="E1582" s="350"/>
      <c r="F1582" s="280">
        <f>E1582*B1582</f>
        <v>0</v>
      </c>
    </row>
    <row r="1583" spans="1:6" x14ac:dyDescent="0.25">
      <c r="A1583" s="274" t="s">
        <v>669</v>
      </c>
      <c r="B1583" s="275">
        <f>SUM(B1584:B1591)</f>
        <v>0</v>
      </c>
      <c r="C1583" s="275">
        <f>SUM(C1584:C1591)</f>
        <v>0</v>
      </c>
      <c r="D1583" s="275">
        <f>SUM(D1584:D1591)</f>
        <v>0</v>
      </c>
      <c r="E1583" s="277" t="s">
        <v>62</v>
      </c>
      <c r="F1583" s="276">
        <f>SUM(F1584:F1591)</f>
        <v>0</v>
      </c>
    </row>
    <row r="1584" spans="1:6" x14ac:dyDescent="0.25">
      <c r="A1584" s="351"/>
      <c r="B1584" s="352"/>
      <c r="C1584" s="352"/>
      <c r="D1584" s="279">
        <f t="shared" ref="D1584:D1591" si="36">B1584+C1584</f>
        <v>0</v>
      </c>
      <c r="E1584" s="350"/>
      <c r="F1584" s="280">
        <f t="shared" ref="F1584:F1591" si="37">E1584*B1584</f>
        <v>0</v>
      </c>
    </row>
    <row r="1585" spans="1:6" x14ac:dyDescent="0.25">
      <c r="A1585" s="353"/>
      <c r="B1585" s="354"/>
      <c r="C1585" s="354"/>
      <c r="D1585" s="279">
        <f t="shared" si="36"/>
        <v>0</v>
      </c>
      <c r="E1585" s="350"/>
      <c r="F1585" s="280">
        <f t="shared" si="37"/>
        <v>0</v>
      </c>
    </row>
    <row r="1586" spans="1:6" x14ac:dyDescent="0.25">
      <c r="A1586" s="353"/>
      <c r="B1586" s="354"/>
      <c r="C1586" s="354"/>
      <c r="D1586" s="279">
        <f t="shared" si="36"/>
        <v>0</v>
      </c>
      <c r="E1586" s="350"/>
      <c r="F1586" s="280">
        <f t="shared" si="37"/>
        <v>0</v>
      </c>
    </row>
    <row r="1587" spans="1:6" x14ac:dyDescent="0.25">
      <c r="A1587" s="353"/>
      <c r="B1587" s="354"/>
      <c r="C1587" s="354"/>
      <c r="D1587" s="279">
        <f t="shared" si="36"/>
        <v>0</v>
      </c>
      <c r="E1587" s="350"/>
      <c r="F1587" s="280">
        <f t="shared" si="37"/>
        <v>0</v>
      </c>
    </row>
    <row r="1588" spans="1:6" x14ac:dyDescent="0.25">
      <c r="A1588" s="353"/>
      <c r="B1588" s="354"/>
      <c r="C1588" s="354"/>
      <c r="D1588" s="279">
        <f t="shared" si="36"/>
        <v>0</v>
      </c>
      <c r="E1588" s="350"/>
      <c r="F1588" s="280">
        <f t="shared" si="37"/>
        <v>0</v>
      </c>
    </row>
    <row r="1589" spans="1:6" x14ac:dyDescent="0.25">
      <c r="A1589" s="353"/>
      <c r="B1589" s="354"/>
      <c r="C1589" s="354"/>
      <c r="D1589" s="279">
        <f t="shared" si="36"/>
        <v>0</v>
      </c>
      <c r="E1589" s="350"/>
      <c r="F1589" s="280">
        <f t="shared" si="37"/>
        <v>0</v>
      </c>
    </row>
    <row r="1590" spans="1:6" x14ac:dyDescent="0.25">
      <c r="A1590" s="353"/>
      <c r="B1590" s="354"/>
      <c r="C1590" s="354"/>
      <c r="D1590" s="279">
        <f t="shared" si="36"/>
        <v>0</v>
      </c>
      <c r="E1590" s="350"/>
      <c r="F1590" s="280">
        <f t="shared" si="37"/>
        <v>0</v>
      </c>
    </row>
    <row r="1591" spans="1:6" x14ac:dyDescent="0.25">
      <c r="A1591" s="355"/>
      <c r="B1591" s="356"/>
      <c r="C1591" s="356"/>
      <c r="D1591" s="279">
        <f t="shared" si="36"/>
        <v>0</v>
      </c>
      <c r="E1591" s="350"/>
      <c r="F1591" s="280">
        <f t="shared" si="37"/>
        <v>0</v>
      </c>
    </row>
    <row r="1592" spans="1:6" x14ac:dyDescent="0.25">
      <c r="A1592" s="274" t="s">
        <v>670</v>
      </c>
      <c r="B1592" s="275">
        <f>SUM(B1593:B1596)</f>
        <v>0</v>
      </c>
      <c r="C1592" s="275">
        <f>SUM(C1593:C1596)</f>
        <v>0</v>
      </c>
      <c r="D1592" s="275">
        <f>SUM(D1593:D1596)</f>
        <v>0</v>
      </c>
      <c r="E1592" s="277" t="s">
        <v>62</v>
      </c>
      <c r="F1592" s="276">
        <f>SUM(F1593:F1596)</f>
        <v>0</v>
      </c>
    </row>
    <row r="1593" spans="1:6" x14ac:dyDescent="0.25">
      <c r="A1593" s="351"/>
      <c r="B1593" s="359"/>
      <c r="C1593" s="352"/>
      <c r="D1593" s="279">
        <f>B1593+C1593</f>
        <v>0</v>
      </c>
      <c r="E1593" s="350"/>
      <c r="F1593" s="280">
        <f>E1593*B1593</f>
        <v>0</v>
      </c>
    </row>
    <row r="1594" spans="1:6" x14ac:dyDescent="0.25">
      <c r="A1594" s="353"/>
      <c r="B1594" s="360"/>
      <c r="C1594" s="354"/>
      <c r="D1594" s="279">
        <f>B1594+C1594</f>
        <v>0</v>
      </c>
      <c r="E1594" s="350"/>
      <c r="F1594" s="280">
        <f>E1594*B1594</f>
        <v>0</v>
      </c>
    </row>
    <row r="1595" spans="1:6" x14ac:dyDescent="0.25">
      <c r="A1595" s="353"/>
      <c r="B1595" s="360"/>
      <c r="C1595" s="354"/>
      <c r="D1595" s="279">
        <f>B1595+C1595</f>
        <v>0</v>
      </c>
      <c r="E1595" s="350"/>
      <c r="F1595" s="280">
        <f>E1595*B1595</f>
        <v>0</v>
      </c>
    </row>
    <row r="1596" spans="1:6" x14ac:dyDescent="0.25">
      <c r="A1596" s="355"/>
      <c r="B1596" s="356"/>
      <c r="C1596" s="356"/>
      <c r="D1596" s="279">
        <f>B1596+C1596</f>
        <v>0</v>
      </c>
      <c r="E1596" s="350"/>
      <c r="F1596" s="280">
        <f>E1596*B1596</f>
        <v>0</v>
      </c>
    </row>
    <row r="1597" spans="1:6" x14ac:dyDescent="0.25">
      <c r="A1597" s="274" t="s">
        <v>671</v>
      </c>
      <c r="B1597" s="275">
        <f>SUM(B1598:B1600)</f>
        <v>0</v>
      </c>
      <c r="C1597" s="275">
        <f>SUM(C1598:C1600)</f>
        <v>0</v>
      </c>
      <c r="D1597" s="275">
        <f>SUM(D1598:D1600)</f>
        <v>0</v>
      </c>
      <c r="E1597" s="277" t="s">
        <v>62</v>
      </c>
      <c r="F1597" s="276">
        <f>SUM(F1598:F1600)</f>
        <v>0</v>
      </c>
    </row>
    <row r="1598" spans="1:6" x14ac:dyDescent="0.25">
      <c r="A1598" s="351"/>
      <c r="B1598" s="359"/>
      <c r="C1598" s="352"/>
      <c r="D1598" s="279">
        <f>B1598+C1598</f>
        <v>0</v>
      </c>
      <c r="E1598" s="281"/>
      <c r="F1598" s="280">
        <v>0</v>
      </c>
    </row>
    <row r="1599" spans="1:6" x14ac:dyDescent="0.25">
      <c r="A1599" s="353"/>
      <c r="B1599" s="360"/>
      <c r="C1599" s="354"/>
      <c r="D1599" s="279">
        <f>B1599+C1599</f>
        <v>0</v>
      </c>
      <c r="E1599" s="281"/>
      <c r="F1599" s="280">
        <v>0</v>
      </c>
    </row>
    <row r="1600" spans="1:6" x14ac:dyDescent="0.25">
      <c r="A1600" s="355"/>
      <c r="B1600" s="356"/>
      <c r="C1600" s="356"/>
      <c r="D1600" s="279">
        <f>B1600+C1600</f>
        <v>0</v>
      </c>
      <c r="E1600" s="281"/>
      <c r="F1600" s="280">
        <v>0</v>
      </c>
    </row>
    <row r="1601" spans="1:6" x14ac:dyDescent="0.25">
      <c r="A1601" s="274" t="s">
        <v>672</v>
      </c>
      <c r="B1601" s="275">
        <f>SUM(B1602:B1604)</f>
        <v>0</v>
      </c>
      <c r="C1601" s="275">
        <f>SUM(C1602:C1604)</f>
        <v>0</v>
      </c>
      <c r="D1601" s="275">
        <f>SUM(D1602:D1604)</f>
        <v>0</v>
      </c>
      <c r="E1601" s="277" t="s">
        <v>62</v>
      </c>
      <c r="F1601" s="276">
        <f>SUM(F1602:F1604)</f>
        <v>0</v>
      </c>
    </row>
    <row r="1602" spans="1:6" x14ac:dyDescent="0.25">
      <c r="A1602" s="351"/>
      <c r="B1602" s="352"/>
      <c r="C1602" s="352"/>
      <c r="D1602" s="279">
        <f>B1602+C1602</f>
        <v>0</v>
      </c>
      <c r="E1602" s="350"/>
      <c r="F1602" s="280">
        <f>E1602*B1602</f>
        <v>0</v>
      </c>
    </row>
    <row r="1603" spans="1:6" x14ac:dyDescent="0.25">
      <c r="A1603" s="353"/>
      <c r="B1603" s="354"/>
      <c r="C1603" s="354"/>
      <c r="D1603" s="279">
        <f>B1603+C1603</f>
        <v>0</v>
      </c>
      <c r="E1603" s="350"/>
      <c r="F1603" s="280">
        <f>E1603*B1603</f>
        <v>0</v>
      </c>
    </row>
    <row r="1604" spans="1:6" x14ac:dyDescent="0.25">
      <c r="A1604" s="355"/>
      <c r="B1604" s="356"/>
      <c r="C1604" s="356"/>
      <c r="D1604" s="279">
        <f>B1604+C1604</f>
        <v>0</v>
      </c>
      <c r="E1604" s="350"/>
      <c r="F1604" s="280">
        <f>E1604*B1604</f>
        <v>0</v>
      </c>
    </row>
    <row r="1605" spans="1:6" ht="15.75" x14ac:dyDescent="0.25">
      <c r="A1605" s="267" t="s">
        <v>321</v>
      </c>
      <c r="B1605" s="282">
        <f>B1563+B1597+B1601</f>
        <v>0</v>
      </c>
      <c r="C1605" s="282">
        <f>C1563+C1597+C1601</f>
        <v>0</v>
      </c>
      <c r="D1605" s="282">
        <f>D1563+D1597+D1601</f>
        <v>0</v>
      </c>
      <c r="E1605" s="283" t="s">
        <v>62</v>
      </c>
      <c r="F1605" s="284">
        <f>F1563+F1597+F1601+F1562</f>
        <v>0</v>
      </c>
    </row>
    <row r="1606" spans="1:6" x14ac:dyDescent="0.25">
      <c r="A1606" s="1099" t="s">
        <v>338</v>
      </c>
      <c r="B1606" s="1100"/>
      <c r="C1606" s="1100"/>
      <c r="D1606" s="1100"/>
      <c r="E1606" s="1100"/>
      <c r="F1606" s="1101"/>
    </row>
    <row r="1607" spans="1:6" x14ac:dyDescent="0.25">
      <c r="A1607" s="273" t="s">
        <v>339</v>
      </c>
      <c r="B1607" s="731" t="s">
        <v>634</v>
      </c>
      <c r="C1607" s="273" t="s">
        <v>340</v>
      </c>
      <c r="D1607" s="273" t="s">
        <v>341</v>
      </c>
      <c r="E1607" s="285" t="s">
        <v>665</v>
      </c>
      <c r="F1607" s="273" t="s">
        <v>673</v>
      </c>
    </row>
    <row r="1608" spans="1:6" x14ac:dyDescent="0.25">
      <c r="A1608" s="361"/>
      <c r="B1608" s="351"/>
      <c r="C1608" s="362"/>
      <c r="D1608" s="362"/>
      <c r="E1608" s="363"/>
      <c r="F1608" s="364"/>
    </row>
    <row r="1609" spans="1:6" x14ac:dyDescent="0.25">
      <c r="A1609" s="365"/>
      <c r="B1609" s="353"/>
      <c r="C1609" s="366"/>
      <c r="D1609" s="366"/>
      <c r="E1609" s="367"/>
      <c r="F1609" s="368"/>
    </row>
    <row r="1610" spans="1:6" x14ac:dyDescent="0.25">
      <c r="A1610" s="365"/>
      <c r="B1610" s="353"/>
      <c r="C1610" s="366"/>
      <c r="D1610" s="366"/>
      <c r="E1610" s="367"/>
      <c r="F1610" s="368"/>
    </row>
    <row r="1611" spans="1:6" x14ac:dyDescent="0.25">
      <c r="A1611" s="365"/>
      <c r="B1611" s="353"/>
      <c r="C1611" s="366"/>
      <c r="D1611" s="366"/>
      <c r="E1611" s="367"/>
      <c r="F1611" s="368"/>
    </row>
    <row r="1612" spans="1:6" x14ac:dyDescent="0.25">
      <c r="A1612" s="365"/>
      <c r="B1612" s="353"/>
      <c r="C1612" s="366"/>
      <c r="D1612" s="366"/>
      <c r="E1612" s="367"/>
      <c r="F1612" s="368"/>
    </row>
    <row r="1613" spans="1:6" x14ac:dyDescent="0.25">
      <c r="A1613" s="365"/>
      <c r="B1613" s="353"/>
      <c r="C1613" s="366"/>
      <c r="D1613" s="366"/>
      <c r="E1613" s="367"/>
      <c r="F1613" s="368"/>
    </row>
    <row r="1614" spans="1:6" x14ac:dyDescent="0.25">
      <c r="A1614" s="365"/>
      <c r="B1614" s="353"/>
      <c r="C1614" s="366"/>
      <c r="D1614" s="366"/>
      <c r="E1614" s="367"/>
      <c r="F1614" s="368"/>
    </row>
    <row r="1615" spans="1:6" x14ac:dyDescent="0.25">
      <c r="A1615" s="365"/>
      <c r="B1615" s="353"/>
      <c r="C1615" s="366"/>
      <c r="D1615" s="366"/>
      <c r="E1615" s="367"/>
      <c r="F1615" s="368"/>
    </row>
    <row r="1616" spans="1:6" x14ac:dyDescent="0.25">
      <c r="A1616" s="365"/>
      <c r="B1616" s="353"/>
      <c r="C1616" s="366"/>
      <c r="D1616" s="366"/>
      <c r="E1616" s="367"/>
      <c r="F1616" s="368"/>
    </row>
    <row r="1617" spans="1:6" x14ac:dyDescent="0.25">
      <c r="A1617" s="365"/>
      <c r="B1617" s="353"/>
      <c r="C1617" s="366"/>
      <c r="D1617" s="366"/>
      <c r="E1617" s="367"/>
      <c r="F1617" s="368"/>
    </row>
    <row r="1618" spans="1:6" x14ac:dyDescent="0.25">
      <c r="A1618" s="365"/>
      <c r="B1618" s="353"/>
      <c r="C1618" s="366"/>
      <c r="D1618" s="366"/>
      <c r="E1618" s="367"/>
      <c r="F1618" s="368"/>
    </row>
    <row r="1619" spans="1:6" x14ac:dyDescent="0.25">
      <c r="A1619" s="365"/>
      <c r="B1619" s="353"/>
      <c r="C1619" s="366"/>
      <c r="D1619" s="366"/>
      <c r="E1619" s="367"/>
      <c r="F1619" s="368"/>
    </row>
    <row r="1620" spans="1:6" x14ac:dyDescent="0.25">
      <c r="A1620" s="365"/>
      <c r="B1620" s="353"/>
      <c r="C1620" s="366"/>
      <c r="D1620" s="366"/>
      <c r="E1620" s="367"/>
      <c r="F1620" s="368"/>
    </row>
    <row r="1621" spans="1:6" x14ac:dyDescent="0.25">
      <c r="A1621" s="365"/>
      <c r="B1621" s="353"/>
      <c r="C1621" s="366"/>
      <c r="D1621" s="366"/>
      <c r="E1621" s="367"/>
      <c r="F1621" s="368"/>
    </row>
    <row r="1622" spans="1:6" x14ac:dyDescent="0.25">
      <c r="A1622" s="369"/>
      <c r="B1622" s="355"/>
      <c r="C1622" s="370"/>
      <c r="D1622" s="370"/>
      <c r="E1622" s="371"/>
      <c r="F1622" s="372"/>
    </row>
    <row r="1623" spans="1:6" ht="15.75" x14ac:dyDescent="0.25">
      <c r="A1623" s="267" t="s">
        <v>321</v>
      </c>
      <c r="B1623" s="282" t="s">
        <v>62</v>
      </c>
      <c r="C1623" s="282" t="s">
        <v>62</v>
      </c>
      <c r="D1623" s="282" t="s">
        <v>62</v>
      </c>
      <c r="E1623" s="283">
        <f>SUM(E1608:E1622)</f>
        <v>0</v>
      </c>
      <c r="F1623" s="284" t="s">
        <v>62</v>
      </c>
    </row>
    <row r="1624" spans="1:6" x14ac:dyDescent="0.25">
      <c r="A1624" s="1102" t="s">
        <v>342</v>
      </c>
      <c r="B1624" s="1102"/>
      <c r="C1624" s="1102"/>
      <c r="D1624" s="1102"/>
      <c r="E1624" s="1102"/>
      <c r="F1624" s="1102"/>
    </row>
    <row r="1625" spans="1:6" x14ac:dyDescent="0.25">
      <c r="A1625" s="268" t="s">
        <v>315</v>
      </c>
      <c r="B1625" s="268" t="s">
        <v>340</v>
      </c>
      <c r="C1625" s="267" t="s">
        <v>674</v>
      </c>
      <c r="D1625" s="268" t="s">
        <v>343</v>
      </c>
      <c r="E1625" s="268" t="s">
        <v>675</v>
      </c>
      <c r="F1625" s="268" t="s">
        <v>665</v>
      </c>
    </row>
    <row r="1626" spans="1:6" x14ac:dyDescent="0.25">
      <c r="A1626" s="361"/>
      <c r="B1626" s="362"/>
      <c r="C1626" s="373"/>
      <c r="D1626" s="362"/>
      <c r="E1626" s="362"/>
      <c r="F1626" s="374"/>
    </row>
    <row r="1627" spans="1:6" x14ac:dyDescent="0.25">
      <c r="A1627" s="365"/>
      <c r="B1627" s="375"/>
      <c r="C1627" s="353"/>
      <c r="D1627" s="366"/>
      <c r="E1627" s="366"/>
      <c r="F1627" s="376"/>
    </row>
    <row r="1628" spans="1:6" x14ac:dyDescent="0.25">
      <c r="A1628" s="365"/>
      <c r="B1628" s="375"/>
      <c r="C1628" s="353"/>
      <c r="D1628" s="366"/>
      <c r="E1628" s="366"/>
      <c r="F1628" s="376"/>
    </row>
    <row r="1629" spans="1:6" x14ac:dyDescent="0.25">
      <c r="A1629" s="365"/>
      <c r="B1629" s="375"/>
      <c r="C1629" s="353"/>
      <c r="D1629" s="366"/>
      <c r="E1629" s="366"/>
      <c r="F1629" s="376"/>
    </row>
    <row r="1630" spans="1:6" x14ac:dyDescent="0.25">
      <c r="A1630" s="365"/>
      <c r="B1630" s="375"/>
      <c r="C1630" s="353"/>
      <c r="D1630" s="366"/>
      <c r="E1630" s="366"/>
      <c r="F1630" s="376"/>
    </row>
    <row r="1631" spans="1:6" x14ac:dyDescent="0.25">
      <c r="A1631" s="365"/>
      <c r="B1631" s="375"/>
      <c r="C1631" s="353"/>
      <c r="D1631" s="366"/>
      <c r="E1631" s="366"/>
      <c r="F1631" s="376"/>
    </row>
    <row r="1632" spans="1:6" x14ac:dyDescent="0.25">
      <c r="A1632" s="365"/>
      <c r="B1632" s="375"/>
      <c r="C1632" s="353"/>
      <c r="D1632" s="366"/>
      <c r="E1632" s="366"/>
      <c r="F1632" s="376"/>
    </row>
    <row r="1633" spans="1:6" x14ac:dyDescent="0.25">
      <c r="A1633" s="365"/>
      <c r="B1633" s="375"/>
      <c r="C1633" s="353"/>
      <c r="D1633" s="366"/>
      <c r="E1633" s="366"/>
      <c r="F1633" s="376"/>
    </row>
    <row r="1634" spans="1:6" x14ac:dyDescent="0.25">
      <c r="A1634" s="365"/>
      <c r="B1634" s="375"/>
      <c r="C1634" s="353"/>
      <c r="D1634" s="366"/>
      <c r="E1634" s="366"/>
      <c r="F1634" s="376"/>
    </row>
    <row r="1635" spans="1:6" x14ac:dyDescent="0.25">
      <c r="A1635" s="365"/>
      <c r="B1635" s="375"/>
      <c r="C1635" s="353"/>
      <c r="D1635" s="366"/>
      <c r="E1635" s="366"/>
      <c r="F1635" s="376"/>
    </row>
    <row r="1636" spans="1:6" x14ac:dyDescent="0.25">
      <c r="A1636" s="365"/>
      <c r="B1636" s="375"/>
      <c r="C1636" s="353"/>
      <c r="D1636" s="366"/>
      <c r="E1636" s="366"/>
      <c r="F1636" s="376"/>
    </row>
    <row r="1637" spans="1:6" x14ac:dyDescent="0.25">
      <c r="A1637" s="365"/>
      <c r="B1637" s="375"/>
      <c r="C1637" s="353"/>
      <c r="D1637" s="366"/>
      <c r="E1637" s="366"/>
      <c r="F1637" s="376"/>
    </row>
    <row r="1638" spans="1:6" x14ac:dyDescent="0.25">
      <c r="A1638" s="365"/>
      <c r="B1638" s="375"/>
      <c r="C1638" s="353"/>
      <c r="D1638" s="366"/>
      <c r="E1638" s="366"/>
      <c r="F1638" s="376"/>
    </row>
    <row r="1639" spans="1:6" x14ac:dyDescent="0.25">
      <c r="A1639" s="365"/>
      <c r="B1639" s="375"/>
      <c r="C1639" s="353"/>
      <c r="D1639" s="366"/>
      <c r="E1639" s="366"/>
      <c r="F1639" s="376"/>
    </row>
    <row r="1640" spans="1:6" x14ac:dyDescent="0.25">
      <c r="A1640" s="365"/>
      <c r="B1640" s="375"/>
      <c r="C1640" s="353"/>
      <c r="D1640" s="366"/>
      <c r="E1640" s="366"/>
      <c r="F1640" s="376"/>
    </row>
    <row r="1641" spans="1:6" x14ac:dyDescent="0.25">
      <c r="A1641" s="365"/>
      <c r="B1641" s="375"/>
      <c r="C1641" s="353"/>
      <c r="D1641" s="366"/>
      <c r="E1641" s="366"/>
      <c r="F1641" s="376"/>
    </row>
    <row r="1642" spans="1:6" x14ac:dyDescent="0.25">
      <c r="A1642" s="365"/>
      <c r="B1642" s="375"/>
      <c r="C1642" s="353"/>
      <c r="D1642" s="366"/>
      <c r="E1642" s="366"/>
      <c r="F1642" s="376"/>
    </row>
    <row r="1643" spans="1:6" x14ac:dyDescent="0.25">
      <c r="A1643" s="365"/>
      <c r="B1643" s="375"/>
      <c r="C1643" s="353"/>
      <c r="D1643" s="366"/>
      <c r="E1643" s="366"/>
      <c r="F1643" s="376"/>
    </row>
    <row r="1644" spans="1:6" x14ac:dyDescent="0.25">
      <c r="A1644" s="365"/>
      <c r="B1644" s="375"/>
      <c r="C1644" s="353"/>
      <c r="D1644" s="366"/>
      <c r="E1644" s="366"/>
      <c r="F1644" s="376"/>
    </row>
    <row r="1645" spans="1:6" x14ac:dyDescent="0.25">
      <c r="A1645" s="273" t="s">
        <v>321</v>
      </c>
      <c r="B1645" s="731" t="s">
        <v>62</v>
      </c>
      <c r="C1645" s="274" t="s">
        <v>62</v>
      </c>
      <c r="D1645" s="273" t="s">
        <v>62</v>
      </c>
      <c r="E1645" s="273" t="s">
        <v>62</v>
      </c>
      <c r="F1645" s="286">
        <f>SUM(F1626:F1644)</f>
        <v>0</v>
      </c>
    </row>
    <row r="1646" spans="1:6" x14ac:dyDescent="0.25">
      <c r="A1646" s="1102" t="s">
        <v>344</v>
      </c>
      <c r="B1646" s="1102"/>
      <c r="C1646" s="1102"/>
      <c r="D1646" s="1102"/>
      <c r="E1646" s="1102"/>
      <c r="F1646" s="1102"/>
    </row>
    <row r="1647" spans="1:6" x14ac:dyDescent="0.25">
      <c r="A1647" s="268" t="s">
        <v>315</v>
      </c>
      <c r="B1647" s="268" t="s">
        <v>340</v>
      </c>
      <c r="C1647" s="267" t="s">
        <v>676</v>
      </c>
      <c r="D1647" s="268" t="s">
        <v>677</v>
      </c>
      <c r="E1647" s="268" t="s">
        <v>675</v>
      </c>
      <c r="F1647" s="268" t="s">
        <v>665</v>
      </c>
    </row>
    <row r="1648" spans="1:6" x14ac:dyDescent="0.25">
      <c r="A1648" s="361"/>
      <c r="B1648" s="362"/>
      <c r="C1648" s="351"/>
      <c r="D1648" s="362"/>
      <c r="E1648" s="362"/>
      <c r="F1648" s="374"/>
    </row>
    <row r="1649" spans="1:6" x14ac:dyDescent="0.25">
      <c r="A1649" s="365"/>
      <c r="B1649" s="375"/>
      <c r="C1649" s="353"/>
      <c r="D1649" s="366"/>
      <c r="E1649" s="366"/>
      <c r="F1649" s="376"/>
    </row>
    <row r="1650" spans="1:6" x14ac:dyDescent="0.25">
      <c r="A1650" s="365"/>
      <c r="B1650" s="375"/>
      <c r="C1650" s="353"/>
      <c r="D1650" s="366"/>
      <c r="E1650" s="366"/>
      <c r="F1650" s="376"/>
    </row>
    <row r="1651" spans="1:6" x14ac:dyDescent="0.25">
      <c r="A1651" s="365"/>
      <c r="B1651" s="375"/>
      <c r="C1651" s="353"/>
      <c r="D1651" s="366"/>
      <c r="E1651" s="366"/>
      <c r="F1651" s="376"/>
    </row>
    <row r="1652" spans="1:6" x14ac:dyDescent="0.25">
      <c r="A1652" s="365"/>
      <c r="B1652" s="375"/>
      <c r="C1652" s="353"/>
      <c r="D1652" s="366"/>
      <c r="E1652" s="366"/>
      <c r="F1652" s="376"/>
    </row>
    <row r="1653" spans="1:6" x14ac:dyDescent="0.25">
      <c r="A1653" s="365"/>
      <c r="B1653" s="375"/>
      <c r="C1653" s="353"/>
      <c r="D1653" s="366"/>
      <c r="E1653" s="366"/>
      <c r="F1653" s="376"/>
    </row>
    <row r="1654" spans="1:6" x14ac:dyDescent="0.25">
      <c r="A1654" s="365"/>
      <c r="B1654" s="375"/>
      <c r="C1654" s="353"/>
      <c r="D1654" s="366"/>
      <c r="E1654" s="366"/>
      <c r="F1654" s="376"/>
    </row>
    <row r="1655" spans="1:6" x14ac:dyDescent="0.25">
      <c r="A1655" s="365"/>
      <c r="B1655" s="375"/>
      <c r="C1655" s="353"/>
      <c r="D1655" s="366"/>
      <c r="E1655" s="366"/>
      <c r="F1655" s="376"/>
    </row>
    <row r="1656" spans="1:6" x14ac:dyDescent="0.25">
      <c r="A1656" s="365"/>
      <c r="B1656" s="375"/>
      <c r="C1656" s="353"/>
      <c r="D1656" s="366"/>
      <c r="E1656" s="366"/>
      <c r="F1656" s="376"/>
    </row>
    <row r="1657" spans="1:6" x14ac:dyDescent="0.25">
      <c r="A1657" s="365"/>
      <c r="B1657" s="375"/>
      <c r="C1657" s="353"/>
      <c r="D1657" s="366"/>
      <c r="E1657" s="366"/>
      <c r="F1657" s="376"/>
    </row>
    <row r="1658" spans="1:6" x14ac:dyDescent="0.25">
      <c r="A1658" s="365"/>
      <c r="B1658" s="375"/>
      <c r="C1658" s="353"/>
      <c r="D1658" s="366"/>
      <c r="E1658" s="366"/>
      <c r="F1658" s="376"/>
    </row>
    <row r="1659" spans="1:6" x14ac:dyDescent="0.25">
      <c r="A1659" s="365"/>
      <c r="B1659" s="375"/>
      <c r="C1659" s="353"/>
      <c r="D1659" s="366"/>
      <c r="E1659" s="366"/>
      <c r="F1659" s="376"/>
    </row>
    <row r="1660" spans="1:6" x14ac:dyDescent="0.25">
      <c r="A1660" s="365"/>
      <c r="B1660" s="375"/>
      <c r="C1660" s="353"/>
      <c r="D1660" s="366"/>
      <c r="E1660" s="366"/>
      <c r="F1660" s="376"/>
    </row>
    <row r="1661" spans="1:6" x14ac:dyDescent="0.25">
      <c r="A1661" s="365"/>
      <c r="B1661" s="375"/>
      <c r="C1661" s="353"/>
      <c r="D1661" s="366"/>
      <c r="E1661" s="366"/>
      <c r="F1661" s="376"/>
    </row>
    <row r="1662" spans="1:6" x14ac:dyDescent="0.25">
      <c r="A1662" s="365"/>
      <c r="B1662" s="375"/>
      <c r="C1662" s="353"/>
      <c r="D1662" s="366"/>
      <c r="E1662" s="366"/>
      <c r="F1662" s="376"/>
    </row>
    <row r="1663" spans="1:6" x14ac:dyDescent="0.25">
      <c r="A1663" s="365"/>
      <c r="B1663" s="375"/>
      <c r="C1663" s="353"/>
      <c r="D1663" s="366"/>
      <c r="E1663" s="366"/>
      <c r="F1663" s="376"/>
    </row>
    <row r="1664" spans="1:6" x14ac:dyDescent="0.25">
      <c r="A1664" s="365"/>
      <c r="B1664" s="375"/>
      <c r="C1664" s="353"/>
      <c r="D1664" s="366"/>
      <c r="E1664" s="366"/>
      <c r="F1664" s="376"/>
    </row>
    <row r="1665" spans="1:6" x14ac:dyDescent="0.25">
      <c r="A1665" s="365"/>
      <c r="B1665" s="375"/>
      <c r="C1665" s="353"/>
      <c r="D1665" s="366"/>
      <c r="E1665" s="366"/>
      <c r="F1665" s="376"/>
    </row>
    <row r="1666" spans="1:6" x14ac:dyDescent="0.25">
      <c r="A1666" s="365"/>
      <c r="B1666" s="375"/>
      <c r="C1666" s="353"/>
      <c r="D1666" s="366"/>
      <c r="E1666" s="366"/>
      <c r="F1666" s="376"/>
    </row>
    <row r="1667" spans="1:6" x14ac:dyDescent="0.25">
      <c r="A1667" s="273" t="s">
        <v>321</v>
      </c>
      <c r="B1667" s="731" t="s">
        <v>62</v>
      </c>
      <c r="C1667" s="731" t="s">
        <v>62</v>
      </c>
      <c r="D1667" s="273" t="s">
        <v>62</v>
      </c>
      <c r="E1667" s="273" t="s">
        <v>62</v>
      </c>
      <c r="F1667" s="286">
        <f>SUM(F1648:F1666)</f>
        <v>0</v>
      </c>
    </row>
    <row r="1668" spans="1:6" x14ac:dyDescent="0.25">
      <c r="A1668" s="1086" t="s">
        <v>678</v>
      </c>
      <c r="B1668" s="1087"/>
      <c r="C1668" s="1087"/>
      <c r="D1668" s="1087"/>
      <c r="E1668" s="1087"/>
      <c r="F1668" s="1088"/>
    </row>
    <row r="1669" spans="1:6" x14ac:dyDescent="0.25">
      <c r="A1669" s="1089" t="s">
        <v>315</v>
      </c>
      <c r="B1669" s="1091" t="s">
        <v>679</v>
      </c>
      <c r="C1669" s="1092"/>
      <c r="D1669" s="1095" t="s">
        <v>680</v>
      </c>
      <c r="E1669" s="1097" t="s">
        <v>681</v>
      </c>
      <c r="F1669" s="1098"/>
    </row>
    <row r="1670" spans="1:6" x14ac:dyDescent="0.25">
      <c r="A1670" s="1090"/>
      <c r="B1670" s="1093"/>
      <c r="C1670" s="1094"/>
      <c r="D1670" s="1096"/>
      <c r="E1670" s="287" t="s">
        <v>682</v>
      </c>
      <c r="F1670" s="287" t="s">
        <v>321</v>
      </c>
    </row>
    <row r="1671" spans="1:6" ht="15.75" x14ac:dyDescent="0.25">
      <c r="A1671" s="334" t="s">
        <v>347</v>
      </c>
      <c r="B1671" s="1082"/>
      <c r="C1671" s="1083"/>
      <c r="D1671" s="334"/>
      <c r="E1671" s="345"/>
      <c r="F1671" s="288">
        <f t="shared" ref="F1671:F1683" si="38">D1671*E1671</f>
        <v>0</v>
      </c>
    </row>
    <row r="1672" spans="1:6" ht="15.75" x14ac:dyDescent="0.25">
      <c r="A1672" s="337" t="s">
        <v>348</v>
      </c>
      <c r="B1672" s="1080"/>
      <c r="C1672" s="1081"/>
      <c r="D1672" s="337"/>
      <c r="E1672" s="343"/>
      <c r="F1672" s="289">
        <f t="shared" si="38"/>
        <v>0</v>
      </c>
    </row>
    <row r="1673" spans="1:6" ht="15.75" x14ac:dyDescent="0.25">
      <c r="A1673" s="337" t="s">
        <v>349</v>
      </c>
      <c r="B1673" s="1080"/>
      <c r="C1673" s="1081"/>
      <c r="D1673" s="342"/>
      <c r="E1673" s="343"/>
      <c r="F1673" s="289">
        <f t="shared" si="38"/>
        <v>0</v>
      </c>
    </row>
    <row r="1674" spans="1:6" ht="15.75" x14ac:dyDescent="0.25">
      <c r="A1674" s="337" t="s">
        <v>350</v>
      </c>
      <c r="B1674" s="1080"/>
      <c r="C1674" s="1081"/>
      <c r="D1674" s="337"/>
      <c r="E1674" s="343"/>
      <c r="F1674" s="289">
        <f t="shared" si="38"/>
        <v>0</v>
      </c>
    </row>
    <row r="1675" spans="1:6" ht="15.75" x14ac:dyDescent="0.25">
      <c r="A1675" s="337" t="s">
        <v>351</v>
      </c>
      <c r="B1675" s="1080"/>
      <c r="C1675" s="1081"/>
      <c r="D1675" s="337"/>
      <c r="E1675" s="343"/>
      <c r="F1675" s="289">
        <f t="shared" si="38"/>
        <v>0</v>
      </c>
    </row>
    <row r="1676" spans="1:6" ht="15.75" x14ac:dyDescent="0.25">
      <c r="A1676" s="337" t="s">
        <v>352</v>
      </c>
      <c r="B1676" s="1080"/>
      <c r="C1676" s="1081"/>
      <c r="D1676" s="342"/>
      <c r="E1676" s="343"/>
      <c r="F1676" s="289">
        <f t="shared" si="38"/>
        <v>0</v>
      </c>
    </row>
    <row r="1677" spans="1:6" ht="15.75" x14ac:dyDescent="0.25">
      <c r="A1677" s="337" t="s">
        <v>353</v>
      </c>
      <c r="B1677" s="1080"/>
      <c r="C1677" s="1081"/>
      <c r="D1677" s="337"/>
      <c r="E1677" s="343"/>
      <c r="F1677" s="289">
        <f t="shared" si="38"/>
        <v>0</v>
      </c>
    </row>
    <row r="1678" spans="1:6" ht="15.75" x14ac:dyDescent="0.25">
      <c r="A1678" s="337" t="s">
        <v>354</v>
      </c>
      <c r="B1678" s="1080"/>
      <c r="C1678" s="1081"/>
      <c r="D1678" s="337"/>
      <c r="E1678" s="343"/>
      <c r="F1678" s="289">
        <f t="shared" si="38"/>
        <v>0</v>
      </c>
    </row>
    <row r="1679" spans="1:6" ht="15.75" x14ac:dyDescent="0.25">
      <c r="A1679" s="337" t="s">
        <v>355</v>
      </c>
      <c r="B1679" s="1080"/>
      <c r="C1679" s="1081"/>
      <c r="D1679" s="342"/>
      <c r="E1679" s="343"/>
      <c r="F1679" s="289">
        <f t="shared" si="38"/>
        <v>0</v>
      </c>
    </row>
    <row r="1680" spans="1:6" ht="15.75" x14ac:dyDescent="0.25">
      <c r="A1680" s="337"/>
      <c r="B1680" s="1080"/>
      <c r="C1680" s="1081"/>
      <c r="D1680" s="337"/>
      <c r="E1680" s="343"/>
      <c r="F1680" s="289">
        <f t="shared" si="38"/>
        <v>0</v>
      </c>
    </row>
    <row r="1681" spans="1:6" ht="15.75" x14ac:dyDescent="0.25">
      <c r="A1681" s="337"/>
      <c r="B1681" s="1080"/>
      <c r="C1681" s="1081"/>
      <c r="D1681" s="337"/>
      <c r="E1681" s="343"/>
      <c r="F1681" s="289">
        <f t="shared" si="38"/>
        <v>0</v>
      </c>
    </row>
    <row r="1682" spans="1:6" ht="15.75" x14ac:dyDescent="0.25">
      <c r="A1682" s="337"/>
      <c r="B1682" s="1080"/>
      <c r="C1682" s="1081"/>
      <c r="D1682" s="337"/>
      <c r="E1682" s="343"/>
      <c r="F1682" s="289">
        <f t="shared" si="38"/>
        <v>0</v>
      </c>
    </row>
    <row r="1683" spans="1:6" ht="15.75" x14ac:dyDescent="0.25">
      <c r="A1683" s="344"/>
      <c r="B1683" s="1084"/>
      <c r="C1683" s="1085"/>
      <c r="D1683" s="337"/>
      <c r="E1683" s="343"/>
      <c r="F1683" s="289">
        <f t="shared" si="38"/>
        <v>0</v>
      </c>
    </row>
    <row r="1684" spans="1:6" ht="15.75" x14ac:dyDescent="0.25">
      <c r="A1684" s="290" t="s">
        <v>321</v>
      </c>
      <c r="B1684" s="955" t="s">
        <v>62</v>
      </c>
      <c r="C1684" s="956"/>
      <c r="D1684" s="290" t="s">
        <v>62</v>
      </c>
      <c r="E1684" s="290" t="s">
        <v>62</v>
      </c>
      <c r="F1684" s="291">
        <f>SUM(F1671:F1683)</f>
        <v>0</v>
      </c>
    </row>
    <row r="1685" spans="1:6" x14ac:dyDescent="0.25">
      <c r="A1685" s="1086" t="s">
        <v>683</v>
      </c>
      <c r="B1685" s="1087"/>
      <c r="C1685" s="1087"/>
      <c r="D1685" s="1087"/>
      <c r="E1685" s="1087"/>
      <c r="F1685" s="1088"/>
    </row>
    <row r="1686" spans="1:6" x14ac:dyDescent="0.25">
      <c r="A1686" s="1089" t="s">
        <v>315</v>
      </c>
      <c r="B1686" s="1091" t="s">
        <v>679</v>
      </c>
      <c r="C1686" s="1092"/>
      <c r="D1686" s="1095" t="s">
        <v>680</v>
      </c>
      <c r="E1686" s="1097" t="s">
        <v>681</v>
      </c>
      <c r="F1686" s="1098"/>
    </row>
    <row r="1687" spans="1:6" x14ac:dyDescent="0.25">
      <c r="A1687" s="1090"/>
      <c r="B1687" s="1093"/>
      <c r="C1687" s="1094"/>
      <c r="D1687" s="1096"/>
      <c r="E1687" s="287" t="s">
        <v>682</v>
      </c>
      <c r="F1687" s="287" t="s">
        <v>321</v>
      </c>
    </row>
    <row r="1688" spans="1:6" ht="15.75" x14ac:dyDescent="0.25">
      <c r="A1688" s="334"/>
      <c r="B1688" s="1082"/>
      <c r="C1688" s="1083"/>
      <c r="D1688" s="334"/>
      <c r="E1688" s="345"/>
      <c r="F1688" s="288">
        <f t="shared" ref="F1688:F1699" si="39">D1688*E1688</f>
        <v>0</v>
      </c>
    </row>
    <row r="1689" spans="1:6" ht="15.75" x14ac:dyDescent="0.25">
      <c r="A1689" s="337"/>
      <c r="B1689" s="1080"/>
      <c r="C1689" s="1081"/>
      <c r="D1689" s="337"/>
      <c r="E1689" s="343"/>
      <c r="F1689" s="289">
        <f t="shared" si="39"/>
        <v>0</v>
      </c>
    </row>
    <row r="1690" spans="1:6" ht="15.75" x14ac:dyDescent="0.25">
      <c r="A1690" s="337"/>
      <c r="B1690" s="1080"/>
      <c r="C1690" s="1081"/>
      <c r="D1690" s="342"/>
      <c r="E1690" s="343"/>
      <c r="F1690" s="289">
        <f t="shared" si="39"/>
        <v>0</v>
      </c>
    </row>
    <row r="1691" spans="1:6" ht="15.75" x14ac:dyDescent="0.25">
      <c r="A1691" s="337"/>
      <c r="B1691" s="1080"/>
      <c r="C1691" s="1081"/>
      <c r="D1691" s="337"/>
      <c r="E1691" s="343"/>
      <c r="F1691" s="289">
        <f t="shared" si="39"/>
        <v>0</v>
      </c>
    </row>
    <row r="1692" spans="1:6" ht="15.75" x14ac:dyDescent="0.25">
      <c r="A1692" s="337"/>
      <c r="B1692" s="1080"/>
      <c r="C1692" s="1081"/>
      <c r="D1692" s="337"/>
      <c r="E1692" s="343"/>
      <c r="F1692" s="289">
        <f t="shared" si="39"/>
        <v>0</v>
      </c>
    </row>
    <row r="1693" spans="1:6" ht="15.75" x14ac:dyDescent="0.25">
      <c r="A1693" s="337"/>
      <c r="B1693" s="1080"/>
      <c r="C1693" s="1081"/>
      <c r="D1693" s="342"/>
      <c r="E1693" s="343"/>
      <c r="F1693" s="289">
        <f t="shared" si="39"/>
        <v>0</v>
      </c>
    </row>
    <row r="1694" spans="1:6" ht="15.75" x14ac:dyDescent="0.25">
      <c r="A1694" s="337"/>
      <c r="B1694" s="1080"/>
      <c r="C1694" s="1081"/>
      <c r="D1694" s="337"/>
      <c r="E1694" s="343"/>
      <c r="F1694" s="289">
        <f t="shared" si="39"/>
        <v>0</v>
      </c>
    </row>
    <row r="1695" spans="1:6" ht="15.75" x14ac:dyDescent="0.25">
      <c r="A1695" s="337"/>
      <c r="B1695" s="1080"/>
      <c r="C1695" s="1081"/>
      <c r="D1695" s="337"/>
      <c r="E1695" s="343"/>
      <c r="F1695" s="289">
        <f t="shared" si="39"/>
        <v>0</v>
      </c>
    </row>
    <row r="1696" spans="1:6" ht="15.75" x14ac:dyDescent="0.25">
      <c r="A1696" s="337"/>
      <c r="B1696" s="1080"/>
      <c r="C1696" s="1081"/>
      <c r="D1696" s="342"/>
      <c r="E1696" s="343"/>
      <c r="F1696" s="289">
        <f t="shared" si="39"/>
        <v>0</v>
      </c>
    </row>
    <row r="1697" spans="1:6" ht="15.75" x14ac:dyDescent="0.25">
      <c r="A1697" s="337"/>
      <c r="B1697" s="1080"/>
      <c r="C1697" s="1081"/>
      <c r="D1697" s="337"/>
      <c r="E1697" s="343"/>
      <c r="F1697" s="289">
        <f t="shared" si="39"/>
        <v>0</v>
      </c>
    </row>
    <row r="1698" spans="1:6" ht="15.75" x14ac:dyDescent="0.25">
      <c r="A1698" s="337"/>
      <c r="B1698" s="1080"/>
      <c r="C1698" s="1081"/>
      <c r="D1698" s="337"/>
      <c r="E1698" s="343"/>
      <c r="F1698" s="289">
        <f t="shared" si="39"/>
        <v>0</v>
      </c>
    </row>
    <row r="1699" spans="1:6" ht="15.75" x14ac:dyDescent="0.25">
      <c r="A1699" s="337"/>
      <c r="B1699" s="1080"/>
      <c r="C1699" s="1081"/>
      <c r="D1699" s="342"/>
      <c r="E1699" s="343"/>
      <c r="F1699" s="289">
        <f t="shared" si="39"/>
        <v>0</v>
      </c>
    </row>
    <row r="1700" spans="1:6" ht="15.75" x14ac:dyDescent="0.25">
      <c r="A1700" s="290" t="s">
        <v>321</v>
      </c>
      <c r="B1700" s="955" t="s">
        <v>62</v>
      </c>
      <c r="C1700" s="956"/>
      <c r="D1700" s="290" t="s">
        <v>62</v>
      </c>
      <c r="E1700" s="290" t="s">
        <v>62</v>
      </c>
      <c r="F1700" s="291">
        <f>SUM(F1688:F1699)</f>
        <v>0</v>
      </c>
    </row>
    <row r="1701" spans="1:6" ht="15.75" x14ac:dyDescent="0.25">
      <c r="A1701" s="1105" t="s">
        <v>886</v>
      </c>
      <c r="B1701" s="1105"/>
      <c r="C1701" s="1105"/>
      <c r="D1701" s="1105"/>
      <c r="E1701" s="1105"/>
      <c r="F1701" s="1105"/>
    </row>
    <row r="1702" spans="1:6" x14ac:dyDescent="0.25">
      <c r="A1702" s="575" t="s">
        <v>647</v>
      </c>
      <c r="B1702" s="576" t="s">
        <v>842</v>
      </c>
      <c r="C1702" s="576" t="s">
        <v>841</v>
      </c>
      <c r="D1702" s="576"/>
      <c r="E1702" s="576"/>
      <c r="F1702" s="577"/>
    </row>
    <row r="1703" spans="1:6" x14ac:dyDescent="0.25">
      <c r="A1703" s="270" t="s">
        <v>648</v>
      </c>
      <c r="B1703" s="1106"/>
      <c r="C1703" s="1106"/>
      <c r="D1703" s="1106"/>
      <c r="E1703" s="1106"/>
      <c r="F1703" s="1106"/>
    </row>
    <row r="1704" spans="1:6" x14ac:dyDescent="0.25">
      <c r="A1704" s="58" t="s">
        <v>649</v>
      </c>
      <c r="B1704" s="1103"/>
      <c r="C1704" s="1103"/>
      <c r="D1704" s="1103"/>
      <c r="E1704" s="1103"/>
      <c r="F1704" s="1103"/>
    </row>
    <row r="1705" spans="1:6" x14ac:dyDescent="0.25">
      <c r="A1705" s="271" t="s">
        <v>650</v>
      </c>
      <c r="B1705" s="1103"/>
      <c r="C1705" s="1103"/>
      <c r="D1705" s="1103"/>
      <c r="E1705" s="1103"/>
      <c r="F1705" s="1103"/>
    </row>
    <row r="1706" spans="1:6" x14ac:dyDescent="0.25">
      <c r="A1706" s="58" t="s">
        <v>651</v>
      </c>
      <c r="B1706" s="1103"/>
      <c r="C1706" s="1103"/>
      <c r="D1706" s="1103"/>
      <c r="E1706" s="1103"/>
      <c r="F1706" s="1103"/>
    </row>
    <row r="1707" spans="1:6" x14ac:dyDescent="0.25">
      <c r="A1707" s="271" t="s">
        <v>33</v>
      </c>
      <c r="B1707" s="1103"/>
      <c r="C1707" s="1103"/>
      <c r="D1707" s="1103"/>
      <c r="E1707" s="1103"/>
      <c r="F1707" s="1103"/>
    </row>
    <row r="1708" spans="1:6" x14ac:dyDescent="0.25">
      <c r="A1708" s="271" t="s">
        <v>57</v>
      </c>
      <c r="B1708" s="1103"/>
      <c r="C1708" s="1103"/>
      <c r="D1708" s="1103"/>
      <c r="E1708" s="1103"/>
      <c r="F1708" s="1103"/>
    </row>
    <row r="1709" spans="1:6" x14ac:dyDescent="0.25">
      <c r="A1709" s="271" t="s">
        <v>36</v>
      </c>
      <c r="B1709" s="1103"/>
      <c r="C1709" s="1103"/>
      <c r="D1709" s="1103"/>
      <c r="E1709" s="1103"/>
      <c r="F1709" s="1103"/>
    </row>
    <row r="1710" spans="1:6" x14ac:dyDescent="0.25">
      <c r="A1710" s="58" t="s">
        <v>35</v>
      </c>
      <c r="B1710" s="1103"/>
      <c r="C1710" s="1103"/>
      <c r="D1710" s="1103"/>
      <c r="E1710" s="1103"/>
      <c r="F1710" s="1103"/>
    </row>
    <row r="1711" spans="1:6" x14ac:dyDescent="0.25">
      <c r="A1711" s="271" t="s">
        <v>44</v>
      </c>
      <c r="B1711" s="1103"/>
      <c r="C1711" s="1103"/>
      <c r="D1711" s="1103"/>
      <c r="E1711" s="1103"/>
      <c r="F1711" s="1103"/>
    </row>
    <row r="1712" spans="1:6" x14ac:dyDescent="0.25">
      <c r="A1712" s="58" t="s">
        <v>38</v>
      </c>
      <c r="B1712" s="1103"/>
      <c r="C1712" s="1103"/>
      <c r="D1712" s="1103"/>
      <c r="E1712" s="1103"/>
      <c r="F1712" s="1103"/>
    </row>
    <row r="1713" spans="1:6" x14ac:dyDescent="0.25">
      <c r="A1713" s="271" t="s">
        <v>652</v>
      </c>
      <c r="B1713" s="1103"/>
      <c r="C1713" s="1103"/>
      <c r="D1713" s="1103"/>
      <c r="E1713" s="1103"/>
      <c r="F1713" s="1103"/>
    </row>
    <row r="1714" spans="1:6" x14ac:dyDescent="0.25">
      <c r="A1714" s="58" t="s">
        <v>653</v>
      </c>
      <c r="B1714" s="1103"/>
      <c r="C1714" s="1103"/>
      <c r="D1714" s="1103"/>
      <c r="E1714" s="1103"/>
      <c r="F1714" s="1103"/>
    </row>
    <row r="1715" spans="1:6" x14ac:dyDescent="0.25">
      <c r="A1715" s="272" t="s">
        <v>654</v>
      </c>
      <c r="B1715" s="1104"/>
      <c r="C1715" s="1104"/>
      <c r="D1715" s="1104"/>
      <c r="E1715" s="1104"/>
      <c r="F1715" s="1104"/>
    </row>
    <row r="1716" spans="1:6" x14ac:dyDescent="0.25">
      <c r="A1716" s="1099" t="s">
        <v>655</v>
      </c>
      <c r="B1716" s="1100"/>
      <c r="C1716" s="1100"/>
      <c r="D1716" s="1100"/>
      <c r="E1716" s="1100"/>
      <c r="F1716" s="1101"/>
    </row>
    <row r="1717" spans="1:6" x14ac:dyDescent="0.25">
      <c r="A1717" s="273" t="s">
        <v>330</v>
      </c>
      <c r="B1717" s="273" t="s">
        <v>656</v>
      </c>
      <c r="C1717" s="273" t="s">
        <v>657</v>
      </c>
      <c r="D1717" s="273" t="s">
        <v>331</v>
      </c>
      <c r="E1717" s="273" t="s">
        <v>658</v>
      </c>
      <c r="F1717" s="273" t="s">
        <v>659</v>
      </c>
    </row>
    <row r="1718" spans="1:6" x14ac:dyDescent="0.25">
      <c r="A1718" s="63">
        <v>1</v>
      </c>
      <c r="B1718" s="729"/>
      <c r="C1718" s="729"/>
      <c r="D1718" s="729"/>
      <c r="E1718" s="301"/>
      <c r="F1718" s="462"/>
    </row>
    <row r="1719" spans="1:6" x14ac:dyDescent="0.25">
      <c r="A1719" s="63">
        <v>2</v>
      </c>
      <c r="B1719" s="729"/>
      <c r="C1719" s="729"/>
      <c r="D1719" s="729"/>
      <c r="E1719" s="301"/>
      <c r="F1719" s="462"/>
    </row>
    <row r="1720" spans="1:6" x14ac:dyDescent="0.25">
      <c r="A1720" s="63">
        <v>3</v>
      </c>
      <c r="B1720" s="729"/>
      <c r="C1720" s="729"/>
      <c r="D1720" s="729"/>
      <c r="E1720" s="301"/>
      <c r="F1720" s="462"/>
    </row>
    <row r="1721" spans="1:6" x14ac:dyDescent="0.25">
      <c r="A1721" s="63">
        <v>4</v>
      </c>
      <c r="B1721" s="729"/>
      <c r="C1721" s="729"/>
      <c r="D1721" s="729"/>
      <c r="E1721" s="301"/>
      <c r="F1721" s="462"/>
    </row>
    <row r="1722" spans="1:6" x14ac:dyDescent="0.25">
      <c r="A1722" s="63">
        <v>5</v>
      </c>
      <c r="B1722" s="729"/>
      <c r="C1722" s="729"/>
      <c r="D1722" s="729"/>
      <c r="E1722" s="301"/>
      <c r="F1722" s="462"/>
    </row>
    <row r="1723" spans="1:6" x14ac:dyDescent="0.25">
      <c r="A1723" s="63">
        <v>6</v>
      </c>
      <c r="B1723" s="729"/>
      <c r="C1723" s="729"/>
      <c r="D1723" s="729"/>
      <c r="E1723" s="301"/>
      <c r="F1723" s="462"/>
    </row>
    <row r="1724" spans="1:6" x14ac:dyDescent="0.25">
      <c r="A1724" s="63">
        <v>7</v>
      </c>
      <c r="B1724" s="729"/>
      <c r="C1724" s="729"/>
      <c r="D1724" s="729"/>
      <c r="E1724" s="301"/>
      <c r="F1724" s="462"/>
    </row>
    <row r="1725" spans="1:6" x14ac:dyDescent="0.25">
      <c r="A1725" s="63">
        <v>8</v>
      </c>
      <c r="B1725" s="729"/>
      <c r="C1725" s="729"/>
      <c r="D1725" s="729"/>
      <c r="E1725" s="301"/>
      <c r="F1725" s="462"/>
    </row>
    <row r="1726" spans="1:6" x14ac:dyDescent="0.25">
      <c r="A1726" s="63">
        <v>9</v>
      </c>
      <c r="B1726" s="729"/>
      <c r="C1726" s="729"/>
      <c r="D1726" s="729"/>
      <c r="E1726" s="301"/>
      <c r="F1726" s="462"/>
    </row>
    <row r="1727" spans="1:6" x14ac:dyDescent="0.25">
      <c r="A1727" s="63">
        <v>10</v>
      </c>
      <c r="B1727" s="729"/>
      <c r="C1727" s="729"/>
      <c r="D1727" s="729"/>
      <c r="E1727" s="301"/>
      <c r="F1727" s="462"/>
    </row>
    <row r="1728" spans="1:6" x14ac:dyDescent="0.25">
      <c r="A1728" s="63">
        <v>11</v>
      </c>
      <c r="B1728" s="729"/>
      <c r="C1728" s="729"/>
      <c r="D1728" s="729"/>
      <c r="E1728" s="301"/>
      <c r="F1728" s="462"/>
    </row>
    <row r="1729" spans="1:6" x14ac:dyDescent="0.25">
      <c r="A1729" s="269">
        <v>12</v>
      </c>
      <c r="B1729" s="730"/>
      <c r="C1729" s="730"/>
      <c r="D1729" s="730"/>
      <c r="E1729" s="302"/>
      <c r="F1729" s="738"/>
    </row>
    <row r="1730" spans="1:6" x14ac:dyDescent="0.25">
      <c r="A1730" s="1099" t="s">
        <v>660</v>
      </c>
      <c r="B1730" s="1100"/>
      <c r="C1730" s="1100"/>
      <c r="D1730" s="1100"/>
      <c r="E1730" s="1100"/>
      <c r="F1730" s="1101"/>
    </row>
    <row r="1731" spans="1:6" x14ac:dyDescent="0.25">
      <c r="A1731" s="731" t="s">
        <v>315</v>
      </c>
      <c r="B1731" s="731" t="s">
        <v>661</v>
      </c>
      <c r="C1731" s="731" t="s">
        <v>662</v>
      </c>
      <c r="D1731" s="273" t="s">
        <v>663</v>
      </c>
      <c r="E1731" s="273" t="s">
        <v>664</v>
      </c>
      <c r="F1731" s="273" t="s">
        <v>665</v>
      </c>
    </row>
    <row r="1732" spans="1:6" x14ac:dyDescent="0.25">
      <c r="A1732" s="274" t="s">
        <v>666</v>
      </c>
      <c r="B1732" s="275">
        <f>B1733+B1767+B1771</f>
        <v>0</v>
      </c>
      <c r="C1732" s="275">
        <f>C1733+C1767+C1771</f>
        <v>0</v>
      </c>
      <c r="D1732" s="275">
        <f>D1733+D1767+D1771</f>
        <v>0</v>
      </c>
      <c r="E1732" s="303"/>
      <c r="F1732" s="276">
        <f>B1732*E1732</f>
        <v>0</v>
      </c>
    </row>
    <row r="1733" spans="1:6" x14ac:dyDescent="0.25">
      <c r="A1733" s="274" t="s">
        <v>667</v>
      </c>
      <c r="B1733" s="275">
        <f>B1734+B1749+B1753+B1762</f>
        <v>0</v>
      </c>
      <c r="C1733" s="275">
        <f>C1734+C1749+C1753+C1762</f>
        <v>0</v>
      </c>
      <c r="D1733" s="275">
        <f>D1734+D1749+D1753+D1762</f>
        <v>0</v>
      </c>
      <c r="E1733" s="277" t="s">
        <v>62</v>
      </c>
      <c r="F1733" s="276">
        <f>F1734+F1749+F1753+F1762</f>
        <v>0</v>
      </c>
    </row>
    <row r="1734" spans="1:6" x14ac:dyDescent="0.25">
      <c r="A1734" s="274" t="s">
        <v>333</v>
      </c>
      <c r="B1734" s="275">
        <f>B1735+B1739+B1743+B1747</f>
        <v>0</v>
      </c>
      <c r="C1734" s="275">
        <f>C1735+C1739+C1743+C1747</f>
        <v>0</v>
      </c>
      <c r="D1734" s="275">
        <f>D1735+D1739+D1743+D1747</f>
        <v>0</v>
      </c>
      <c r="E1734" s="277" t="s">
        <v>62</v>
      </c>
      <c r="F1734" s="276">
        <f>F1735+F1739+F1743+F1747</f>
        <v>0</v>
      </c>
    </row>
    <row r="1735" spans="1:6" x14ac:dyDescent="0.25">
      <c r="A1735" s="274" t="s">
        <v>334</v>
      </c>
      <c r="B1735" s="275">
        <f>SUM(B1736:B1738)</f>
        <v>0</v>
      </c>
      <c r="C1735" s="275">
        <f>SUM(C1736:C1738)</f>
        <v>0</v>
      </c>
      <c r="D1735" s="275">
        <f>SUM(D1736:D1738)</f>
        <v>0</v>
      </c>
      <c r="E1735" s="277" t="s">
        <v>62</v>
      </c>
      <c r="F1735" s="276">
        <f>SUM(F1736:F1738)</f>
        <v>0</v>
      </c>
    </row>
    <row r="1736" spans="1:6" x14ac:dyDescent="0.25">
      <c r="A1736" s="304"/>
      <c r="B1736" s="305"/>
      <c r="C1736" s="305"/>
      <c r="D1736" s="279">
        <f>B1736+C1736</f>
        <v>0</v>
      </c>
      <c r="E1736" s="303"/>
      <c r="F1736" s="280">
        <f>E1736*B1736</f>
        <v>0</v>
      </c>
    </row>
    <row r="1737" spans="1:6" x14ac:dyDescent="0.25">
      <c r="A1737" s="306"/>
      <c r="B1737" s="307"/>
      <c r="C1737" s="307"/>
      <c r="D1737" s="279">
        <f>B1737+C1737</f>
        <v>0</v>
      </c>
      <c r="E1737" s="303"/>
      <c r="F1737" s="280">
        <f>E1737*B1737</f>
        <v>0</v>
      </c>
    </row>
    <row r="1738" spans="1:6" x14ac:dyDescent="0.25">
      <c r="A1738" s="308"/>
      <c r="B1738" s="309"/>
      <c r="C1738" s="309"/>
      <c r="D1738" s="279">
        <f>B1738+C1738</f>
        <v>0</v>
      </c>
      <c r="E1738" s="303"/>
      <c r="F1738" s="280">
        <f>E1738*B1738</f>
        <v>0</v>
      </c>
    </row>
    <row r="1739" spans="1:6" x14ac:dyDescent="0.25">
      <c r="A1739" s="274" t="s">
        <v>335</v>
      </c>
      <c r="B1739" s="275">
        <f>SUM(B1740:B1742)</f>
        <v>0</v>
      </c>
      <c r="C1739" s="275">
        <f>SUM(C1740:C1742)</f>
        <v>0</v>
      </c>
      <c r="D1739" s="275">
        <f>SUM(D1740:D1742)</f>
        <v>0</v>
      </c>
      <c r="E1739" s="277" t="s">
        <v>62</v>
      </c>
      <c r="F1739" s="276">
        <f>SUM(F1740:F1742)</f>
        <v>0</v>
      </c>
    </row>
    <row r="1740" spans="1:6" x14ac:dyDescent="0.25">
      <c r="A1740" s="304"/>
      <c r="B1740" s="305"/>
      <c r="C1740" s="305"/>
      <c r="D1740" s="279">
        <f>B1740+C1740</f>
        <v>0</v>
      </c>
      <c r="E1740" s="303"/>
      <c r="F1740" s="280">
        <f>E1740*B1740</f>
        <v>0</v>
      </c>
    </row>
    <row r="1741" spans="1:6" x14ac:dyDescent="0.25">
      <c r="A1741" s="306"/>
      <c r="B1741" s="307"/>
      <c r="C1741" s="307"/>
      <c r="D1741" s="279">
        <f>B1741+C1741</f>
        <v>0</v>
      </c>
      <c r="E1741" s="303"/>
      <c r="F1741" s="280">
        <f>E1741*B1741</f>
        <v>0</v>
      </c>
    </row>
    <row r="1742" spans="1:6" x14ac:dyDescent="0.25">
      <c r="A1742" s="308"/>
      <c r="B1742" s="309"/>
      <c r="C1742" s="309"/>
      <c r="D1742" s="279">
        <f>B1742+C1742</f>
        <v>0</v>
      </c>
      <c r="E1742" s="303"/>
      <c r="F1742" s="280">
        <f>E1742*B1742</f>
        <v>0</v>
      </c>
    </row>
    <row r="1743" spans="1:6" x14ac:dyDescent="0.25">
      <c r="A1743" s="274" t="s">
        <v>336</v>
      </c>
      <c r="B1743" s="275">
        <f>SUM(B1744:B1746)</f>
        <v>0</v>
      </c>
      <c r="C1743" s="275">
        <f>SUM(C1744:C1746)</f>
        <v>0</v>
      </c>
      <c r="D1743" s="275">
        <f>SUM(D1744:D1746)</f>
        <v>0</v>
      </c>
      <c r="E1743" s="277" t="s">
        <v>62</v>
      </c>
      <c r="F1743" s="276">
        <f>SUM(F1744:F1746)</f>
        <v>0</v>
      </c>
    </row>
    <row r="1744" spans="1:6" x14ac:dyDescent="0.25">
      <c r="A1744" s="304"/>
      <c r="B1744" s="305"/>
      <c r="C1744" s="305"/>
      <c r="D1744" s="279">
        <f>B1744+C1744</f>
        <v>0</v>
      </c>
      <c r="E1744" s="303"/>
      <c r="F1744" s="280">
        <f>E1744*B1744</f>
        <v>0</v>
      </c>
    </row>
    <row r="1745" spans="1:6" x14ac:dyDescent="0.25">
      <c r="A1745" s="306"/>
      <c r="B1745" s="307"/>
      <c r="C1745" s="307"/>
      <c r="D1745" s="279">
        <f>B1745+C1745</f>
        <v>0</v>
      </c>
      <c r="E1745" s="303"/>
      <c r="F1745" s="280">
        <f>E1745*B1745</f>
        <v>0</v>
      </c>
    </row>
    <row r="1746" spans="1:6" x14ac:dyDescent="0.25">
      <c r="A1746" s="308"/>
      <c r="B1746" s="309"/>
      <c r="C1746" s="309"/>
      <c r="D1746" s="279">
        <f>B1746+C1746</f>
        <v>0</v>
      </c>
      <c r="E1746" s="303"/>
      <c r="F1746" s="280">
        <f>E1746*B1746</f>
        <v>0</v>
      </c>
    </row>
    <row r="1747" spans="1:6" x14ac:dyDescent="0.25">
      <c r="A1747" s="274" t="s">
        <v>337</v>
      </c>
      <c r="B1747" s="275">
        <f>SUM(B1748:B1748)</f>
        <v>0</v>
      </c>
      <c r="C1747" s="275">
        <f>SUM(C1748:C1748)</f>
        <v>0</v>
      </c>
      <c r="D1747" s="275">
        <f>SUM(D1748:D1748)</f>
        <v>0</v>
      </c>
      <c r="E1747" s="277" t="s">
        <v>62</v>
      </c>
      <c r="F1747" s="276">
        <f>SUM(F1748:F1748)</f>
        <v>0</v>
      </c>
    </row>
    <row r="1748" spans="1:6" x14ac:dyDescent="0.25">
      <c r="A1748" s="310"/>
      <c r="B1748" s="311"/>
      <c r="C1748" s="311"/>
      <c r="D1748" s="279">
        <f>B1748+C1748</f>
        <v>0</v>
      </c>
      <c r="E1748" s="303"/>
      <c r="F1748" s="280">
        <f>E1748*B1748</f>
        <v>0</v>
      </c>
    </row>
    <row r="1749" spans="1:6" x14ac:dyDescent="0.25">
      <c r="A1749" s="274" t="s">
        <v>668</v>
      </c>
      <c r="B1749" s="275">
        <f>SUM(B1750:B1752)</f>
        <v>0</v>
      </c>
      <c r="C1749" s="275">
        <f>SUM(C1750:C1752)</f>
        <v>0</v>
      </c>
      <c r="D1749" s="275">
        <f>SUM(D1750:D1752)</f>
        <v>0</v>
      </c>
      <c r="E1749" s="277" t="s">
        <v>62</v>
      </c>
      <c r="F1749" s="276">
        <f>SUM(F1750:F1752)</f>
        <v>0</v>
      </c>
    </row>
    <row r="1750" spans="1:6" x14ac:dyDescent="0.25">
      <c r="A1750" s="304"/>
      <c r="B1750" s="305"/>
      <c r="C1750" s="305"/>
      <c r="D1750" s="279">
        <f>B1750+C1750</f>
        <v>0</v>
      </c>
      <c r="E1750" s="303"/>
      <c r="F1750" s="280">
        <f>E1750*B1750</f>
        <v>0</v>
      </c>
    </row>
    <row r="1751" spans="1:6" x14ac:dyDescent="0.25">
      <c r="A1751" s="306"/>
      <c r="B1751" s="307"/>
      <c r="C1751" s="307"/>
      <c r="D1751" s="279">
        <f>B1751+C1751</f>
        <v>0</v>
      </c>
      <c r="E1751" s="303"/>
      <c r="F1751" s="280">
        <f>E1751*B1751</f>
        <v>0</v>
      </c>
    </row>
    <row r="1752" spans="1:6" x14ac:dyDescent="0.25">
      <c r="A1752" s="308"/>
      <c r="B1752" s="309"/>
      <c r="C1752" s="309"/>
      <c r="D1752" s="279">
        <f>B1752+C1752</f>
        <v>0</v>
      </c>
      <c r="E1752" s="303"/>
      <c r="F1752" s="280">
        <f>E1752*B1752</f>
        <v>0</v>
      </c>
    </row>
    <row r="1753" spans="1:6" x14ac:dyDescent="0.25">
      <c r="A1753" s="274" t="s">
        <v>669</v>
      </c>
      <c r="B1753" s="275">
        <f>SUM(B1754:B1761)</f>
        <v>0</v>
      </c>
      <c r="C1753" s="275">
        <f>SUM(C1754:C1761)</f>
        <v>0</v>
      </c>
      <c r="D1753" s="275">
        <f>SUM(D1754:D1761)</f>
        <v>0</v>
      </c>
      <c r="E1753" s="277" t="s">
        <v>62</v>
      </c>
      <c r="F1753" s="276">
        <f>SUM(F1754:F1761)</f>
        <v>0</v>
      </c>
    </row>
    <row r="1754" spans="1:6" x14ac:dyDescent="0.25">
      <c r="A1754" s="304"/>
      <c r="B1754" s="305"/>
      <c r="C1754" s="305"/>
      <c r="D1754" s="279">
        <f t="shared" ref="D1754:D1761" si="40">B1754+C1754</f>
        <v>0</v>
      </c>
      <c r="E1754" s="303"/>
      <c r="F1754" s="280">
        <f t="shared" ref="F1754:F1761" si="41">E1754*B1754</f>
        <v>0</v>
      </c>
    </row>
    <row r="1755" spans="1:6" x14ac:dyDescent="0.25">
      <c r="A1755" s="306"/>
      <c r="B1755" s="307"/>
      <c r="C1755" s="307"/>
      <c r="D1755" s="279">
        <f t="shared" si="40"/>
        <v>0</v>
      </c>
      <c r="E1755" s="303"/>
      <c r="F1755" s="280">
        <f t="shared" si="41"/>
        <v>0</v>
      </c>
    </row>
    <row r="1756" spans="1:6" x14ac:dyDescent="0.25">
      <c r="A1756" s="306"/>
      <c r="B1756" s="307"/>
      <c r="C1756" s="307"/>
      <c r="D1756" s="279">
        <f t="shared" si="40"/>
        <v>0</v>
      </c>
      <c r="E1756" s="303"/>
      <c r="F1756" s="280">
        <f t="shared" si="41"/>
        <v>0</v>
      </c>
    </row>
    <row r="1757" spans="1:6" x14ac:dyDescent="0.25">
      <c r="A1757" s="306"/>
      <c r="B1757" s="307"/>
      <c r="C1757" s="307"/>
      <c r="D1757" s="279">
        <f t="shared" si="40"/>
        <v>0</v>
      </c>
      <c r="E1757" s="303"/>
      <c r="F1757" s="280">
        <f t="shared" si="41"/>
        <v>0</v>
      </c>
    </row>
    <row r="1758" spans="1:6" x14ac:dyDescent="0.25">
      <c r="A1758" s="306"/>
      <c r="B1758" s="307"/>
      <c r="C1758" s="307"/>
      <c r="D1758" s="279">
        <f t="shared" si="40"/>
        <v>0</v>
      </c>
      <c r="E1758" s="303"/>
      <c r="F1758" s="280">
        <f t="shared" si="41"/>
        <v>0</v>
      </c>
    </row>
    <row r="1759" spans="1:6" x14ac:dyDescent="0.25">
      <c r="A1759" s="306"/>
      <c r="B1759" s="307"/>
      <c r="C1759" s="307"/>
      <c r="D1759" s="279">
        <f t="shared" si="40"/>
        <v>0</v>
      </c>
      <c r="E1759" s="303"/>
      <c r="F1759" s="280">
        <f t="shared" si="41"/>
        <v>0</v>
      </c>
    </row>
    <row r="1760" spans="1:6" x14ac:dyDescent="0.25">
      <c r="A1760" s="306"/>
      <c r="B1760" s="307"/>
      <c r="C1760" s="307"/>
      <c r="D1760" s="279">
        <f t="shared" si="40"/>
        <v>0</v>
      </c>
      <c r="E1760" s="303"/>
      <c r="F1760" s="280">
        <f t="shared" si="41"/>
        <v>0</v>
      </c>
    </row>
    <row r="1761" spans="1:6" x14ac:dyDescent="0.25">
      <c r="A1761" s="308"/>
      <c r="B1761" s="309"/>
      <c r="C1761" s="309"/>
      <c r="D1761" s="279">
        <f t="shared" si="40"/>
        <v>0</v>
      </c>
      <c r="E1761" s="303"/>
      <c r="F1761" s="280">
        <f t="shared" si="41"/>
        <v>0</v>
      </c>
    </row>
    <row r="1762" spans="1:6" x14ac:dyDescent="0.25">
      <c r="A1762" s="274" t="s">
        <v>670</v>
      </c>
      <c r="B1762" s="275">
        <f>SUM(B1763:B1766)</f>
        <v>0</v>
      </c>
      <c r="C1762" s="275">
        <f>SUM(C1763:C1766)</f>
        <v>0</v>
      </c>
      <c r="D1762" s="275">
        <f>SUM(D1763:D1766)</f>
        <v>0</v>
      </c>
      <c r="E1762" s="277" t="s">
        <v>62</v>
      </c>
      <c r="F1762" s="276">
        <f>SUM(F1763:F1766)</f>
        <v>0</v>
      </c>
    </row>
    <row r="1763" spans="1:6" x14ac:dyDescent="0.25">
      <c r="A1763" s="304"/>
      <c r="B1763" s="312"/>
      <c r="C1763" s="305"/>
      <c r="D1763" s="279">
        <f>B1763+C1763</f>
        <v>0</v>
      </c>
      <c r="E1763" s="303"/>
      <c r="F1763" s="280">
        <f>E1763*B1763</f>
        <v>0</v>
      </c>
    </row>
    <row r="1764" spans="1:6" x14ac:dyDescent="0.25">
      <c r="A1764" s="306"/>
      <c r="B1764" s="313"/>
      <c r="C1764" s="307"/>
      <c r="D1764" s="279">
        <f>B1764+C1764</f>
        <v>0</v>
      </c>
      <c r="E1764" s="303"/>
      <c r="F1764" s="280">
        <f>E1764*B1764</f>
        <v>0</v>
      </c>
    </row>
    <row r="1765" spans="1:6" x14ac:dyDescent="0.25">
      <c r="A1765" s="306"/>
      <c r="B1765" s="313"/>
      <c r="C1765" s="307"/>
      <c r="D1765" s="279">
        <f>B1765+C1765</f>
        <v>0</v>
      </c>
      <c r="E1765" s="303"/>
      <c r="F1765" s="280">
        <f>E1765*B1765</f>
        <v>0</v>
      </c>
    </row>
    <row r="1766" spans="1:6" x14ac:dyDescent="0.25">
      <c r="A1766" s="308"/>
      <c r="B1766" s="309"/>
      <c r="C1766" s="309"/>
      <c r="D1766" s="279">
        <f>B1766+C1766</f>
        <v>0</v>
      </c>
      <c r="E1766" s="303"/>
      <c r="F1766" s="280">
        <f>E1766*B1766</f>
        <v>0</v>
      </c>
    </row>
    <row r="1767" spans="1:6" x14ac:dyDescent="0.25">
      <c r="A1767" s="274" t="s">
        <v>671</v>
      </c>
      <c r="B1767" s="275">
        <f>SUM(B1768:B1770)</f>
        <v>0</v>
      </c>
      <c r="C1767" s="275">
        <f>SUM(C1768:C1770)</f>
        <v>0</v>
      </c>
      <c r="D1767" s="275">
        <f>SUM(D1768:D1770)</f>
        <v>0</v>
      </c>
      <c r="E1767" s="277" t="s">
        <v>62</v>
      </c>
      <c r="F1767" s="276">
        <f>SUM(F1768:F1770)</f>
        <v>0</v>
      </c>
    </row>
    <row r="1768" spans="1:6" x14ac:dyDescent="0.25">
      <c r="A1768" s="304"/>
      <c r="B1768" s="312"/>
      <c r="C1768" s="305"/>
      <c r="D1768" s="279">
        <f>B1768+C1768</f>
        <v>0</v>
      </c>
      <c r="E1768" s="281"/>
      <c r="F1768" s="280">
        <v>0</v>
      </c>
    </row>
    <row r="1769" spans="1:6" x14ac:dyDescent="0.25">
      <c r="A1769" s="306"/>
      <c r="B1769" s="313"/>
      <c r="C1769" s="307"/>
      <c r="D1769" s="279">
        <f>B1769+C1769</f>
        <v>0</v>
      </c>
      <c r="E1769" s="281"/>
      <c r="F1769" s="280">
        <v>0</v>
      </c>
    </row>
    <row r="1770" spans="1:6" x14ac:dyDescent="0.25">
      <c r="A1770" s="308"/>
      <c r="B1770" s="309"/>
      <c r="C1770" s="309"/>
      <c r="D1770" s="279">
        <f>B1770+C1770</f>
        <v>0</v>
      </c>
      <c r="E1770" s="281"/>
      <c r="F1770" s="280">
        <v>0</v>
      </c>
    </row>
    <row r="1771" spans="1:6" x14ac:dyDescent="0.25">
      <c r="A1771" s="274" t="s">
        <v>672</v>
      </c>
      <c r="B1771" s="275">
        <f>SUM(B1772:B1774)</f>
        <v>0</v>
      </c>
      <c r="C1771" s="275">
        <f>SUM(C1772:C1774)</f>
        <v>0</v>
      </c>
      <c r="D1771" s="275">
        <f>SUM(D1772:D1774)</f>
        <v>0</v>
      </c>
      <c r="E1771" s="277" t="s">
        <v>62</v>
      </c>
      <c r="F1771" s="276">
        <f>SUM(F1772:F1774)</f>
        <v>0</v>
      </c>
    </row>
    <row r="1772" spans="1:6" x14ac:dyDescent="0.25">
      <c r="A1772" s="304"/>
      <c r="B1772" s="305"/>
      <c r="C1772" s="305"/>
      <c r="D1772" s="279">
        <f>B1772+C1772</f>
        <v>0</v>
      </c>
      <c r="E1772" s="303"/>
      <c r="F1772" s="280">
        <f>E1772*B1772</f>
        <v>0</v>
      </c>
    </row>
    <row r="1773" spans="1:6" x14ac:dyDescent="0.25">
      <c r="A1773" s="306"/>
      <c r="B1773" s="307"/>
      <c r="C1773" s="307"/>
      <c r="D1773" s="279">
        <f>B1773+C1773</f>
        <v>0</v>
      </c>
      <c r="E1773" s="303"/>
      <c r="F1773" s="280">
        <f>E1773*B1773</f>
        <v>0</v>
      </c>
    </row>
    <row r="1774" spans="1:6" x14ac:dyDescent="0.25">
      <c r="A1774" s="308"/>
      <c r="B1774" s="309"/>
      <c r="C1774" s="309"/>
      <c r="D1774" s="279">
        <f>B1774+C1774</f>
        <v>0</v>
      </c>
      <c r="E1774" s="303"/>
      <c r="F1774" s="280">
        <f>E1774*B1774</f>
        <v>0</v>
      </c>
    </row>
    <row r="1775" spans="1:6" ht="15.75" x14ac:dyDescent="0.25">
      <c r="A1775" s="267" t="s">
        <v>321</v>
      </c>
      <c r="B1775" s="282">
        <f>B1733+B1767+B1771</f>
        <v>0</v>
      </c>
      <c r="C1775" s="282">
        <f>C1733+C1767+C1771</f>
        <v>0</v>
      </c>
      <c r="D1775" s="282">
        <f>D1733+D1767+D1771</f>
        <v>0</v>
      </c>
      <c r="E1775" s="283" t="s">
        <v>62</v>
      </c>
      <c r="F1775" s="284">
        <f>F1733+F1767+F1771+F1732</f>
        <v>0</v>
      </c>
    </row>
    <row r="1776" spans="1:6" x14ac:dyDescent="0.25">
      <c r="A1776" s="1099" t="s">
        <v>338</v>
      </c>
      <c r="B1776" s="1100"/>
      <c r="C1776" s="1100"/>
      <c r="D1776" s="1100"/>
      <c r="E1776" s="1100"/>
      <c r="F1776" s="1101"/>
    </row>
    <row r="1777" spans="1:6" x14ac:dyDescent="0.25">
      <c r="A1777" s="273" t="s">
        <v>339</v>
      </c>
      <c r="B1777" s="731" t="s">
        <v>634</v>
      </c>
      <c r="C1777" s="273" t="s">
        <v>340</v>
      </c>
      <c r="D1777" s="273" t="s">
        <v>341</v>
      </c>
      <c r="E1777" s="285" t="s">
        <v>665</v>
      </c>
      <c r="F1777" s="273" t="s">
        <v>673</v>
      </c>
    </row>
    <row r="1778" spans="1:6" x14ac:dyDescent="0.25">
      <c r="A1778" s="329"/>
      <c r="B1778" s="304"/>
      <c r="C1778" s="317"/>
      <c r="D1778" s="317"/>
      <c r="E1778" s="318"/>
      <c r="F1778" s="319"/>
    </row>
    <row r="1779" spans="1:6" x14ac:dyDescent="0.25">
      <c r="A1779" s="325"/>
      <c r="B1779" s="306"/>
      <c r="C1779" s="301"/>
      <c r="D1779" s="301"/>
      <c r="E1779" s="323"/>
      <c r="F1779" s="324"/>
    </row>
    <row r="1780" spans="1:6" x14ac:dyDescent="0.25">
      <c r="A1780" s="325"/>
      <c r="B1780" s="306"/>
      <c r="C1780" s="301"/>
      <c r="D1780" s="301"/>
      <c r="E1780" s="323"/>
      <c r="F1780" s="324"/>
    </row>
    <row r="1781" spans="1:6" x14ac:dyDescent="0.25">
      <c r="A1781" s="325"/>
      <c r="B1781" s="306"/>
      <c r="C1781" s="301"/>
      <c r="D1781" s="301"/>
      <c r="E1781" s="323"/>
      <c r="F1781" s="324"/>
    </row>
    <row r="1782" spans="1:6" x14ac:dyDescent="0.25">
      <c r="A1782" s="325"/>
      <c r="B1782" s="306"/>
      <c r="C1782" s="301"/>
      <c r="D1782" s="301"/>
      <c r="E1782" s="323"/>
      <c r="F1782" s="324"/>
    </row>
    <row r="1783" spans="1:6" x14ac:dyDescent="0.25">
      <c r="A1783" s="325"/>
      <c r="B1783" s="306"/>
      <c r="C1783" s="301"/>
      <c r="D1783" s="301"/>
      <c r="E1783" s="323"/>
      <c r="F1783" s="324"/>
    </row>
    <row r="1784" spans="1:6" x14ac:dyDescent="0.25">
      <c r="A1784" s="325"/>
      <c r="B1784" s="306"/>
      <c r="C1784" s="301"/>
      <c r="D1784" s="301"/>
      <c r="E1784" s="323"/>
      <c r="F1784" s="324"/>
    </row>
    <row r="1785" spans="1:6" x14ac:dyDescent="0.25">
      <c r="A1785" s="325"/>
      <c r="B1785" s="306"/>
      <c r="C1785" s="301"/>
      <c r="D1785" s="301"/>
      <c r="E1785" s="323"/>
      <c r="F1785" s="324"/>
    </row>
    <row r="1786" spans="1:6" x14ac:dyDescent="0.25">
      <c r="A1786" s="325"/>
      <c r="B1786" s="306"/>
      <c r="C1786" s="301"/>
      <c r="D1786" s="301"/>
      <c r="E1786" s="323"/>
      <c r="F1786" s="324"/>
    </row>
    <row r="1787" spans="1:6" x14ac:dyDescent="0.25">
      <c r="A1787" s="325"/>
      <c r="B1787" s="306"/>
      <c r="C1787" s="301"/>
      <c r="D1787" s="301"/>
      <c r="E1787" s="323"/>
      <c r="F1787" s="324"/>
    </row>
    <row r="1788" spans="1:6" x14ac:dyDescent="0.25">
      <c r="A1788" s="325"/>
      <c r="B1788" s="306"/>
      <c r="C1788" s="301"/>
      <c r="D1788" s="301"/>
      <c r="E1788" s="323"/>
      <c r="F1788" s="324"/>
    </row>
    <row r="1789" spans="1:6" x14ac:dyDescent="0.25">
      <c r="A1789" s="325"/>
      <c r="B1789" s="306"/>
      <c r="C1789" s="301"/>
      <c r="D1789" s="301"/>
      <c r="E1789" s="323"/>
      <c r="F1789" s="324"/>
    </row>
    <row r="1790" spans="1:6" x14ac:dyDescent="0.25">
      <c r="A1790" s="325"/>
      <c r="B1790" s="306"/>
      <c r="C1790" s="301"/>
      <c r="D1790" s="301"/>
      <c r="E1790" s="323"/>
      <c r="F1790" s="324"/>
    </row>
    <row r="1791" spans="1:6" x14ac:dyDescent="0.25">
      <c r="A1791" s="325"/>
      <c r="B1791" s="306"/>
      <c r="C1791" s="301"/>
      <c r="D1791" s="301"/>
      <c r="E1791" s="323"/>
      <c r="F1791" s="324"/>
    </row>
    <row r="1792" spans="1:6" x14ac:dyDescent="0.25">
      <c r="A1792" s="326"/>
      <c r="B1792" s="308"/>
      <c r="C1792" s="302"/>
      <c r="D1792" s="302"/>
      <c r="E1792" s="327"/>
      <c r="F1792" s="328"/>
    </row>
    <row r="1793" spans="1:6" ht="15.75" x14ac:dyDescent="0.25">
      <c r="A1793" s="267" t="s">
        <v>321</v>
      </c>
      <c r="B1793" s="282" t="s">
        <v>62</v>
      </c>
      <c r="C1793" s="282" t="s">
        <v>62</v>
      </c>
      <c r="D1793" s="282" t="s">
        <v>62</v>
      </c>
      <c r="E1793" s="283">
        <f>SUM(E1778:E1792)</f>
        <v>0</v>
      </c>
      <c r="F1793" s="284" t="s">
        <v>62</v>
      </c>
    </row>
    <row r="1794" spans="1:6" x14ac:dyDescent="0.25">
      <c r="A1794" s="1102" t="s">
        <v>342</v>
      </c>
      <c r="B1794" s="1102"/>
      <c r="C1794" s="1102"/>
      <c r="D1794" s="1102"/>
      <c r="E1794" s="1102"/>
      <c r="F1794" s="1102"/>
    </row>
    <row r="1795" spans="1:6" x14ac:dyDescent="0.25">
      <c r="A1795" s="268" t="s">
        <v>315</v>
      </c>
      <c r="B1795" s="268" t="s">
        <v>340</v>
      </c>
      <c r="C1795" s="267" t="s">
        <v>674</v>
      </c>
      <c r="D1795" s="268" t="s">
        <v>343</v>
      </c>
      <c r="E1795" s="268" t="s">
        <v>675</v>
      </c>
      <c r="F1795" s="268" t="s">
        <v>665</v>
      </c>
    </row>
    <row r="1796" spans="1:6" x14ac:dyDescent="0.25">
      <c r="A1796" s="329"/>
      <c r="B1796" s="317"/>
      <c r="C1796" s="330"/>
      <c r="D1796" s="317"/>
      <c r="E1796" s="317"/>
      <c r="F1796" s="331"/>
    </row>
    <row r="1797" spans="1:6" x14ac:dyDescent="0.25">
      <c r="A1797" s="325"/>
      <c r="B1797" s="332"/>
      <c r="C1797" s="306"/>
      <c r="D1797" s="301"/>
      <c r="E1797" s="301"/>
      <c r="F1797" s="333"/>
    </row>
    <row r="1798" spans="1:6" x14ac:dyDescent="0.25">
      <c r="A1798" s="325"/>
      <c r="B1798" s="332"/>
      <c r="C1798" s="306"/>
      <c r="D1798" s="301"/>
      <c r="E1798" s="301"/>
      <c r="F1798" s="333"/>
    </row>
    <row r="1799" spans="1:6" x14ac:dyDescent="0.25">
      <c r="A1799" s="325"/>
      <c r="B1799" s="332"/>
      <c r="C1799" s="306"/>
      <c r="D1799" s="301"/>
      <c r="E1799" s="301"/>
      <c r="F1799" s="333"/>
    </row>
    <row r="1800" spans="1:6" x14ac:dyDescent="0.25">
      <c r="A1800" s="325"/>
      <c r="B1800" s="332"/>
      <c r="C1800" s="306"/>
      <c r="D1800" s="301"/>
      <c r="E1800" s="301"/>
      <c r="F1800" s="333"/>
    </row>
    <row r="1801" spans="1:6" x14ac:dyDescent="0.25">
      <c r="A1801" s="325"/>
      <c r="B1801" s="332"/>
      <c r="C1801" s="306"/>
      <c r="D1801" s="301"/>
      <c r="E1801" s="301"/>
      <c r="F1801" s="333"/>
    </row>
    <row r="1802" spans="1:6" x14ac:dyDescent="0.25">
      <c r="A1802" s="325"/>
      <c r="B1802" s="332"/>
      <c r="C1802" s="306"/>
      <c r="D1802" s="301"/>
      <c r="E1802" s="301"/>
      <c r="F1802" s="333"/>
    </row>
    <row r="1803" spans="1:6" x14ac:dyDescent="0.25">
      <c r="A1803" s="325"/>
      <c r="B1803" s="332"/>
      <c r="C1803" s="306"/>
      <c r="D1803" s="301"/>
      <c r="E1803" s="301"/>
      <c r="F1803" s="333"/>
    </row>
    <row r="1804" spans="1:6" x14ac:dyDescent="0.25">
      <c r="A1804" s="325"/>
      <c r="B1804" s="332"/>
      <c r="C1804" s="306"/>
      <c r="D1804" s="301"/>
      <c r="E1804" s="301"/>
      <c r="F1804" s="333"/>
    </row>
    <row r="1805" spans="1:6" x14ac:dyDescent="0.25">
      <c r="A1805" s="325"/>
      <c r="B1805" s="332"/>
      <c r="C1805" s="306"/>
      <c r="D1805" s="301"/>
      <c r="E1805" s="301"/>
      <c r="F1805" s="333"/>
    </row>
    <row r="1806" spans="1:6" x14ac:dyDescent="0.25">
      <c r="A1806" s="325"/>
      <c r="B1806" s="332"/>
      <c r="C1806" s="306"/>
      <c r="D1806" s="301"/>
      <c r="E1806" s="301"/>
      <c r="F1806" s="333"/>
    </row>
    <row r="1807" spans="1:6" x14ac:dyDescent="0.25">
      <c r="A1807" s="325"/>
      <c r="B1807" s="332"/>
      <c r="C1807" s="306"/>
      <c r="D1807" s="301"/>
      <c r="E1807" s="301"/>
      <c r="F1807" s="333"/>
    </row>
    <row r="1808" spans="1:6" x14ac:dyDescent="0.25">
      <c r="A1808" s="325"/>
      <c r="B1808" s="332"/>
      <c r="C1808" s="306"/>
      <c r="D1808" s="301"/>
      <c r="E1808" s="301"/>
      <c r="F1808" s="333"/>
    </row>
    <row r="1809" spans="1:6" x14ac:dyDescent="0.25">
      <c r="A1809" s="325"/>
      <c r="B1809" s="332"/>
      <c r="C1809" s="306"/>
      <c r="D1809" s="301"/>
      <c r="E1809" s="301"/>
      <c r="F1809" s="333"/>
    </row>
    <row r="1810" spans="1:6" x14ac:dyDescent="0.25">
      <c r="A1810" s="325"/>
      <c r="B1810" s="332"/>
      <c r="C1810" s="306"/>
      <c r="D1810" s="301"/>
      <c r="E1810" s="301"/>
      <c r="F1810" s="333"/>
    </row>
    <row r="1811" spans="1:6" x14ac:dyDescent="0.25">
      <c r="A1811" s="325"/>
      <c r="B1811" s="332"/>
      <c r="C1811" s="306"/>
      <c r="D1811" s="301"/>
      <c r="E1811" s="301"/>
      <c r="F1811" s="333"/>
    </row>
    <row r="1812" spans="1:6" x14ac:dyDescent="0.25">
      <c r="A1812" s="325"/>
      <c r="B1812" s="332"/>
      <c r="C1812" s="306"/>
      <c r="D1812" s="301"/>
      <c r="E1812" s="301"/>
      <c r="F1812" s="333"/>
    </row>
    <row r="1813" spans="1:6" x14ac:dyDescent="0.25">
      <c r="A1813" s="325"/>
      <c r="B1813" s="332"/>
      <c r="C1813" s="306"/>
      <c r="D1813" s="301"/>
      <c r="E1813" s="301"/>
      <c r="F1813" s="333"/>
    </row>
    <row r="1814" spans="1:6" x14ac:dyDescent="0.25">
      <c r="A1814" s="325"/>
      <c r="B1814" s="332"/>
      <c r="C1814" s="306"/>
      <c r="D1814" s="301"/>
      <c r="E1814" s="301"/>
      <c r="F1814" s="333"/>
    </row>
    <row r="1815" spans="1:6" x14ac:dyDescent="0.25">
      <c r="A1815" s="273" t="s">
        <v>321</v>
      </c>
      <c r="B1815" s="731" t="s">
        <v>62</v>
      </c>
      <c r="C1815" s="274" t="s">
        <v>62</v>
      </c>
      <c r="D1815" s="273" t="s">
        <v>62</v>
      </c>
      <c r="E1815" s="273" t="s">
        <v>62</v>
      </c>
      <c r="F1815" s="286">
        <f>SUM(F1796:F1814)</f>
        <v>0</v>
      </c>
    </row>
    <row r="1816" spans="1:6" x14ac:dyDescent="0.25">
      <c r="A1816" s="1102" t="s">
        <v>344</v>
      </c>
      <c r="B1816" s="1102"/>
      <c r="C1816" s="1102"/>
      <c r="D1816" s="1102"/>
      <c r="E1816" s="1102"/>
      <c r="F1816" s="1102"/>
    </row>
    <row r="1817" spans="1:6" x14ac:dyDescent="0.25">
      <c r="A1817" s="268" t="s">
        <v>315</v>
      </c>
      <c r="B1817" s="268" t="s">
        <v>340</v>
      </c>
      <c r="C1817" s="267" t="s">
        <v>676</v>
      </c>
      <c r="D1817" s="268" t="s">
        <v>677</v>
      </c>
      <c r="E1817" s="268" t="s">
        <v>675</v>
      </c>
      <c r="F1817" s="268" t="s">
        <v>665</v>
      </c>
    </row>
    <row r="1818" spans="1:6" x14ac:dyDescent="0.25">
      <c r="A1818" s="329"/>
      <c r="B1818" s="317"/>
      <c r="C1818" s="304"/>
      <c r="D1818" s="317"/>
      <c r="E1818" s="317"/>
      <c r="F1818" s="331"/>
    </row>
    <row r="1819" spans="1:6" x14ac:dyDescent="0.25">
      <c r="A1819" s="325"/>
      <c r="B1819" s="332"/>
      <c r="C1819" s="306"/>
      <c r="D1819" s="301"/>
      <c r="E1819" s="301"/>
      <c r="F1819" s="333"/>
    </row>
    <row r="1820" spans="1:6" x14ac:dyDescent="0.25">
      <c r="A1820" s="325"/>
      <c r="B1820" s="332"/>
      <c r="C1820" s="306"/>
      <c r="D1820" s="301"/>
      <c r="E1820" s="301"/>
      <c r="F1820" s="333"/>
    </row>
    <row r="1821" spans="1:6" x14ac:dyDescent="0.25">
      <c r="A1821" s="325"/>
      <c r="B1821" s="332"/>
      <c r="C1821" s="306"/>
      <c r="D1821" s="301"/>
      <c r="E1821" s="301"/>
      <c r="F1821" s="333"/>
    </row>
    <row r="1822" spans="1:6" x14ac:dyDescent="0.25">
      <c r="A1822" s="325"/>
      <c r="B1822" s="332"/>
      <c r="C1822" s="306"/>
      <c r="D1822" s="301"/>
      <c r="E1822" s="301"/>
      <c r="F1822" s="333"/>
    </row>
    <row r="1823" spans="1:6" x14ac:dyDescent="0.25">
      <c r="A1823" s="325"/>
      <c r="B1823" s="332"/>
      <c r="C1823" s="306"/>
      <c r="D1823" s="301"/>
      <c r="E1823" s="301"/>
      <c r="F1823" s="333"/>
    </row>
    <row r="1824" spans="1:6" x14ac:dyDescent="0.25">
      <c r="A1824" s="325"/>
      <c r="B1824" s="332"/>
      <c r="C1824" s="306"/>
      <c r="D1824" s="301"/>
      <c r="E1824" s="301"/>
      <c r="F1824" s="333"/>
    </row>
    <row r="1825" spans="1:6" x14ac:dyDescent="0.25">
      <c r="A1825" s="325"/>
      <c r="B1825" s="332"/>
      <c r="C1825" s="306"/>
      <c r="D1825" s="301"/>
      <c r="E1825" s="301"/>
      <c r="F1825" s="333"/>
    </row>
    <row r="1826" spans="1:6" x14ac:dyDescent="0.25">
      <c r="A1826" s="325"/>
      <c r="B1826" s="332"/>
      <c r="C1826" s="306"/>
      <c r="D1826" s="301"/>
      <c r="E1826" s="301"/>
      <c r="F1826" s="333"/>
    </row>
    <row r="1827" spans="1:6" x14ac:dyDescent="0.25">
      <c r="A1827" s="325"/>
      <c r="B1827" s="332"/>
      <c r="C1827" s="306"/>
      <c r="D1827" s="301"/>
      <c r="E1827" s="301"/>
      <c r="F1827" s="333"/>
    </row>
    <row r="1828" spans="1:6" x14ac:dyDescent="0.25">
      <c r="A1828" s="325"/>
      <c r="B1828" s="332"/>
      <c r="C1828" s="306"/>
      <c r="D1828" s="301"/>
      <c r="E1828" s="301"/>
      <c r="F1828" s="333"/>
    </row>
    <row r="1829" spans="1:6" x14ac:dyDescent="0.25">
      <c r="A1829" s="325"/>
      <c r="B1829" s="332"/>
      <c r="C1829" s="306"/>
      <c r="D1829" s="301"/>
      <c r="E1829" s="301"/>
      <c r="F1829" s="333"/>
    </row>
    <row r="1830" spans="1:6" x14ac:dyDescent="0.25">
      <c r="A1830" s="325"/>
      <c r="B1830" s="332"/>
      <c r="C1830" s="306"/>
      <c r="D1830" s="301"/>
      <c r="E1830" s="301"/>
      <c r="F1830" s="333"/>
    </row>
    <row r="1831" spans="1:6" x14ac:dyDescent="0.25">
      <c r="A1831" s="325"/>
      <c r="B1831" s="332"/>
      <c r="C1831" s="306"/>
      <c r="D1831" s="301"/>
      <c r="E1831" s="301"/>
      <c r="F1831" s="333"/>
    </row>
    <row r="1832" spans="1:6" x14ac:dyDescent="0.25">
      <c r="A1832" s="325"/>
      <c r="B1832" s="332"/>
      <c r="C1832" s="306"/>
      <c r="D1832" s="301"/>
      <c r="E1832" s="301"/>
      <c r="F1832" s="333"/>
    </row>
    <row r="1833" spans="1:6" x14ac:dyDescent="0.25">
      <c r="A1833" s="325"/>
      <c r="B1833" s="332"/>
      <c r="C1833" s="306"/>
      <c r="D1833" s="301"/>
      <c r="E1833" s="301"/>
      <c r="F1833" s="333"/>
    </row>
    <row r="1834" spans="1:6" x14ac:dyDescent="0.25">
      <c r="A1834" s="325"/>
      <c r="B1834" s="332"/>
      <c r="C1834" s="306"/>
      <c r="D1834" s="301"/>
      <c r="E1834" s="301"/>
      <c r="F1834" s="333"/>
    </row>
    <row r="1835" spans="1:6" x14ac:dyDescent="0.25">
      <c r="A1835" s="325"/>
      <c r="B1835" s="332"/>
      <c r="C1835" s="306"/>
      <c r="D1835" s="301"/>
      <c r="E1835" s="301"/>
      <c r="F1835" s="333"/>
    </row>
    <row r="1836" spans="1:6" x14ac:dyDescent="0.25">
      <c r="A1836" s="325"/>
      <c r="B1836" s="332"/>
      <c r="C1836" s="306"/>
      <c r="D1836" s="301"/>
      <c r="E1836" s="301"/>
      <c r="F1836" s="333"/>
    </row>
    <row r="1837" spans="1:6" x14ac:dyDescent="0.25">
      <c r="A1837" s="273" t="s">
        <v>321</v>
      </c>
      <c r="B1837" s="731" t="s">
        <v>62</v>
      </c>
      <c r="C1837" s="731" t="s">
        <v>62</v>
      </c>
      <c r="D1837" s="273" t="s">
        <v>62</v>
      </c>
      <c r="E1837" s="273" t="s">
        <v>62</v>
      </c>
      <c r="F1837" s="286">
        <f>SUM(F1818:F1836)</f>
        <v>0</v>
      </c>
    </row>
    <row r="1838" spans="1:6" x14ac:dyDescent="0.25">
      <c r="A1838" s="1086" t="s">
        <v>678</v>
      </c>
      <c r="B1838" s="1087"/>
      <c r="C1838" s="1087"/>
      <c r="D1838" s="1087"/>
      <c r="E1838" s="1087"/>
      <c r="F1838" s="1088"/>
    </row>
    <row r="1839" spans="1:6" x14ac:dyDescent="0.25">
      <c r="A1839" s="1089" t="s">
        <v>315</v>
      </c>
      <c r="B1839" s="1091" t="s">
        <v>679</v>
      </c>
      <c r="C1839" s="1092"/>
      <c r="D1839" s="1095" t="s">
        <v>680</v>
      </c>
      <c r="E1839" s="1097" t="s">
        <v>681</v>
      </c>
      <c r="F1839" s="1098"/>
    </row>
    <row r="1840" spans="1:6" x14ac:dyDescent="0.25">
      <c r="A1840" s="1090"/>
      <c r="B1840" s="1093"/>
      <c r="C1840" s="1094"/>
      <c r="D1840" s="1096"/>
      <c r="E1840" s="287" t="s">
        <v>682</v>
      </c>
      <c r="F1840" s="287" t="s">
        <v>321</v>
      </c>
    </row>
    <row r="1841" spans="1:6" ht="15.75" x14ac:dyDescent="0.25">
      <c r="A1841" s="334" t="s">
        <v>347</v>
      </c>
      <c r="B1841" s="1082"/>
      <c r="C1841" s="1083"/>
      <c r="D1841" s="334"/>
      <c r="E1841" s="345"/>
      <c r="F1841" s="288">
        <f t="shared" ref="F1841:F1853" si="42">D1841*E1841</f>
        <v>0</v>
      </c>
    </row>
    <row r="1842" spans="1:6" ht="15.75" x14ac:dyDescent="0.25">
      <c r="A1842" s="337" t="s">
        <v>348</v>
      </c>
      <c r="B1842" s="1080"/>
      <c r="C1842" s="1081"/>
      <c r="D1842" s="337"/>
      <c r="E1842" s="343"/>
      <c r="F1842" s="289">
        <f t="shared" si="42"/>
        <v>0</v>
      </c>
    </row>
    <row r="1843" spans="1:6" ht="15.75" x14ac:dyDescent="0.25">
      <c r="A1843" s="337" t="s">
        <v>349</v>
      </c>
      <c r="B1843" s="1080"/>
      <c r="C1843" s="1081"/>
      <c r="D1843" s="342"/>
      <c r="E1843" s="343"/>
      <c r="F1843" s="289">
        <f t="shared" si="42"/>
        <v>0</v>
      </c>
    </row>
    <row r="1844" spans="1:6" ht="15.75" x14ac:dyDescent="0.25">
      <c r="A1844" s="337" t="s">
        <v>350</v>
      </c>
      <c r="B1844" s="1080"/>
      <c r="C1844" s="1081"/>
      <c r="D1844" s="337"/>
      <c r="E1844" s="343"/>
      <c r="F1844" s="289">
        <f t="shared" si="42"/>
        <v>0</v>
      </c>
    </row>
    <row r="1845" spans="1:6" ht="15.75" x14ac:dyDescent="0.25">
      <c r="A1845" s="337" t="s">
        <v>351</v>
      </c>
      <c r="B1845" s="1080"/>
      <c r="C1845" s="1081"/>
      <c r="D1845" s="337"/>
      <c r="E1845" s="343"/>
      <c r="F1845" s="289">
        <f t="shared" si="42"/>
        <v>0</v>
      </c>
    </row>
    <row r="1846" spans="1:6" ht="15.75" x14ac:dyDescent="0.25">
      <c r="A1846" s="337" t="s">
        <v>352</v>
      </c>
      <c r="B1846" s="1080"/>
      <c r="C1846" s="1081"/>
      <c r="D1846" s="342"/>
      <c r="E1846" s="343"/>
      <c r="F1846" s="289">
        <f t="shared" si="42"/>
        <v>0</v>
      </c>
    </row>
    <row r="1847" spans="1:6" ht="15.75" x14ac:dyDescent="0.25">
      <c r="A1847" s="337" t="s">
        <v>353</v>
      </c>
      <c r="B1847" s="1080"/>
      <c r="C1847" s="1081"/>
      <c r="D1847" s="337"/>
      <c r="E1847" s="343"/>
      <c r="F1847" s="289">
        <f t="shared" si="42"/>
        <v>0</v>
      </c>
    </row>
    <row r="1848" spans="1:6" ht="15.75" x14ac:dyDescent="0.25">
      <c r="A1848" s="337" t="s">
        <v>354</v>
      </c>
      <c r="B1848" s="1080"/>
      <c r="C1848" s="1081"/>
      <c r="D1848" s="337"/>
      <c r="E1848" s="343"/>
      <c r="F1848" s="289">
        <f t="shared" si="42"/>
        <v>0</v>
      </c>
    </row>
    <row r="1849" spans="1:6" ht="15.75" x14ac:dyDescent="0.25">
      <c r="A1849" s="337" t="s">
        <v>355</v>
      </c>
      <c r="B1849" s="1080"/>
      <c r="C1849" s="1081"/>
      <c r="D1849" s="342"/>
      <c r="E1849" s="343"/>
      <c r="F1849" s="289">
        <f t="shared" si="42"/>
        <v>0</v>
      </c>
    </row>
    <row r="1850" spans="1:6" ht="15.75" x14ac:dyDescent="0.25">
      <c r="A1850" s="337"/>
      <c r="B1850" s="1080"/>
      <c r="C1850" s="1081"/>
      <c r="D1850" s="337"/>
      <c r="E1850" s="343"/>
      <c r="F1850" s="289">
        <f t="shared" si="42"/>
        <v>0</v>
      </c>
    </row>
    <row r="1851" spans="1:6" ht="15.75" x14ac:dyDescent="0.25">
      <c r="A1851" s="337"/>
      <c r="B1851" s="1080"/>
      <c r="C1851" s="1081"/>
      <c r="D1851" s="337"/>
      <c r="E1851" s="343"/>
      <c r="F1851" s="289">
        <f t="shared" si="42"/>
        <v>0</v>
      </c>
    </row>
    <row r="1852" spans="1:6" ht="15.75" x14ac:dyDescent="0.25">
      <c r="A1852" s="337"/>
      <c r="B1852" s="1080"/>
      <c r="C1852" s="1081"/>
      <c r="D1852" s="337"/>
      <c r="E1852" s="343"/>
      <c r="F1852" s="289">
        <f t="shared" si="42"/>
        <v>0</v>
      </c>
    </row>
    <row r="1853" spans="1:6" ht="15.75" x14ac:dyDescent="0.25">
      <c r="A1853" s="344"/>
      <c r="B1853" s="1084"/>
      <c r="C1853" s="1085"/>
      <c r="D1853" s="337"/>
      <c r="E1853" s="343"/>
      <c r="F1853" s="289">
        <f t="shared" si="42"/>
        <v>0</v>
      </c>
    </row>
    <row r="1854" spans="1:6" ht="15.75" x14ac:dyDescent="0.25">
      <c r="A1854" s="290" t="s">
        <v>321</v>
      </c>
      <c r="B1854" s="955" t="s">
        <v>62</v>
      </c>
      <c r="C1854" s="956"/>
      <c r="D1854" s="290" t="s">
        <v>62</v>
      </c>
      <c r="E1854" s="290" t="s">
        <v>62</v>
      </c>
      <c r="F1854" s="291">
        <f>SUM(F1841:F1853)</f>
        <v>0</v>
      </c>
    </row>
    <row r="1855" spans="1:6" x14ac:dyDescent="0.25">
      <c r="A1855" s="1086" t="s">
        <v>683</v>
      </c>
      <c r="B1855" s="1087"/>
      <c r="C1855" s="1087"/>
      <c r="D1855" s="1087"/>
      <c r="E1855" s="1087"/>
      <c r="F1855" s="1088"/>
    </row>
    <row r="1856" spans="1:6" x14ac:dyDescent="0.25">
      <c r="A1856" s="1089" t="s">
        <v>315</v>
      </c>
      <c r="B1856" s="1091" t="s">
        <v>679</v>
      </c>
      <c r="C1856" s="1092"/>
      <c r="D1856" s="1095" t="s">
        <v>680</v>
      </c>
      <c r="E1856" s="1097" t="s">
        <v>681</v>
      </c>
      <c r="F1856" s="1098"/>
    </row>
    <row r="1857" spans="1:6" x14ac:dyDescent="0.25">
      <c r="A1857" s="1090"/>
      <c r="B1857" s="1093"/>
      <c r="C1857" s="1094"/>
      <c r="D1857" s="1096"/>
      <c r="E1857" s="287" t="s">
        <v>682</v>
      </c>
      <c r="F1857" s="287" t="s">
        <v>321</v>
      </c>
    </row>
    <row r="1858" spans="1:6" ht="15.75" x14ac:dyDescent="0.25">
      <c r="A1858" s="334"/>
      <c r="B1858" s="1082"/>
      <c r="C1858" s="1083"/>
      <c r="D1858" s="334"/>
      <c r="E1858" s="345"/>
      <c r="F1858" s="288">
        <f t="shared" ref="F1858:F1869" si="43">D1858*E1858</f>
        <v>0</v>
      </c>
    </row>
    <row r="1859" spans="1:6" ht="15.75" x14ac:dyDescent="0.25">
      <c r="A1859" s="337"/>
      <c r="B1859" s="1080"/>
      <c r="C1859" s="1081"/>
      <c r="D1859" s="337"/>
      <c r="E1859" s="343"/>
      <c r="F1859" s="289">
        <f t="shared" si="43"/>
        <v>0</v>
      </c>
    </row>
    <row r="1860" spans="1:6" ht="15.75" x14ac:dyDescent="0.25">
      <c r="A1860" s="337"/>
      <c r="B1860" s="1080"/>
      <c r="C1860" s="1081"/>
      <c r="D1860" s="342"/>
      <c r="E1860" s="343"/>
      <c r="F1860" s="289">
        <f t="shared" si="43"/>
        <v>0</v>
      </c>
    </row>
    <row r="1861" spans="1:6" ht="15.75" x14ac:dyDescent="0.25">
      <c r="A1861" s="337"/>
      <c r="B1861" s="1080"/>
      <c r="C1861" s="1081"/>
      <c r="D1861" s="337"/>
      <c r="E1861" s="343"/>
      <c r="F1861" s="289">
        <f t="shared" si="43"/>
        <v>0</v>
      </c>
    </row>
    <row r="1862" spans="1:6" ht="15.75" x14ac:dyDescent="0.25">
      <c r="A1862" s="337"/>
      <c r="B1862" s="1080"/>
      <c r="C1862" s="1081"/>
      <c r="D1862" s="337"/>
      <c r="E1862" s="343"/>
      <c r="F1862" s="289">
        <f t="shared" si="43"/>
        <v>0</v>
      </c>
    </row>
    <row r="1863" spans="1:6" ht="15.75" x14ac:dyDescent="0.25">
      <c r="A1863" s="337"/>
      <c r="B1863" s="1080"/>
      <c r="C1863" s="1081"/>
      <c r="D1863" s="342"/>
      <c r="E1863" s="343"/>
      <c r="F1863" s="289">
        <f t="shared" si="43"/>
        <v>0</v>
      </c>
    </row>
    <row r="1864" spans="1:6" ht="15.75" x14ac:dyDescent="0.25">
      <c r="A1864" s="337"/>
      <c r="B1864" s="1080"/>
      <c r="C1864" s="1081"/>
      <c r="D1864" s="337"/>
      <c r="E1864" s="343"/>
      <c r="F1864" s="289">
        <f t="shared" si="43"/>
        <v>0</v>
      </c>
    </row>
    <row r="1865" spans="1:6" ht="15.75" x14ac:dyDescent="0.25">
      <c r="A1865" s="337"/>
      <c r="B1865" s="1080"/>
      <c r="C1865" s="1081"/>
      <c r="D1865" s="337"/>
      <c r="E1865" s="343"/>
      <c r="F1865" s="289">
        <f t="shared" si="43"/>
        <v>0</v>
      </c>
    </row>
    <row r="1866" spans="1:6" ht="15.75" x14ac:dyDescent="0.25">
      <c r="A1866" s="337"/>
      <c r="B1866" s="1080"/>
      <c r="C1866" s="1081"/>
      <c r="D1866" s="342"/>
      <c r="E1866" s="343"/>
      <c r="F1866" s="289">
        <f t="shared" si="43"/>
        <v>0</v>
      </c>
    </row>
    <row r="1867" spans="1:6" ht="15.75" x14ac:dyDescent="0.25">
      <c r="A1867" s="337"/>
      <c r="B1867" s="1080"/>
      <c r="C1867" s="1081"/>
      <c r="D1867" s="337"/>
      <c r="E1867" s="343"/>
      <c r="F1867" s="289">
        <f t="shared" si="43"/>
        <v>0</v>
      </c>
    </row>
    <row r="1868" spans="1:6" ht="15.75" x14ac:dyDescent="0.25">
      <c r="A1868" s="337"/>
      <c r="B1868" s="1080"/>
      <c r="C1868" s="1081"/>
      <c r="D1868" s="337"/>
      <c r="E1868" s="343"/>
      <c r="F1868" s="289">
        <f t="shared" si="43"/>
        <v>0</v>
      </c>
    </row>
    <row r="1869" spans="1:6" ht="15.75" x14ac:dyDescent="0.25">
      <c r="A1869" s="337"/>
      <c r="B1869" s="1080"/>
      <c r="C1869" s="1081"/>
      <c r="D1869" s="342"/>
      <c r="E1869" s="343"/>
      <c r="F1869" s="289">
        <f t="shared" si="43"/>
        <v>0</v>
      </c>
    </row>
    <row r="1870" spans="1:6" ht="15.75" x14ac:dyDescent="0.25">
      <c r="A1870" s="290" t="s">
        <v>321</v>
      </c>
      <c r="B1870" s="955" t="s">
        <v>62</v>
      </c>
      <c r="C1870" s="956"/>
      <c r="D1870" s="290" t="s">
        <v>62</v>
      </c>
      <c r="E1870" s="290" t="s">
        <v>62</v>
      </c>
      <c r="F1870" s="291">
        <f>SUM(F1858:F1869)</f>
        <v>0</v>
      </c>
    </row>
    <row r="1871" spans="1:6" ht="15.75" x14ac:dyDescent="0.25">
      <c r="A1871" s="1105" t="s">
        <v>887</v>
      </c>
      <c r="B1871" s="1105"/>
      <c r="C1871" s="1105"/>
      <c r="D1871" s="1105"/>
      <c r="E1871" s="1105"/>
      <c r="F1871" s="1105"/>
    </row>
    <row r="1872" spans="1:6" x14ac:dyDescent="0.25">
      <c r="A1872" s="575" t="s">
        <v>647</v>
      </c>
      <c r="B1872" s="576" t="s">
        <v>842</v>
      </c>
      <c r="C1872" s="576" t="s">
        <v>841</v>
      </c>
      <c r="D1872" s="576"/>
      <c r="E1872" s="576"/>
      <c r="F1872" s="577"/>
    </row>
    <row r="1873" spans="1:6" x14ac:dyDescent="0.25">
      <c r="A1873" s="270" t="s">
        <v>648</v>
      </c>
      <c r="B1873" s="1106"/>
      <c r="C1873" s="1106"/>
      <c r="D1873" s="1106"/>
      <c r="E1873" s="1106"/>
      <c r="F1873" s="1106"/>
    </row>
    <row r="1874" spans="1:6" x14ac:dyDescent="0.25">
      <c r="A1874" s="58" t="s">
        <v>649</v>
      </c>
      <c r="B1874" s="1103"/>
      <c r="C1874" s="1103"/>
      <c r="D1874" s="1103"/>
      <c r="E1874" s="1103"/>
      <c r="F1874" s="1103"/>
    </row>
    <row r="1875" spans="1:6" x14ac:dyDescent="0.25">
      <c r="A1875" s="271" t="s">
        <v>650</v>
      </c>
      <c r="B1875" s="1103"/>
      <c r="C1875" s="1103"/>
      <c r="D1875" s="1103"/>
      <c r="E1875" s="1103"/>
      <c r="F1875" s="1103"/>
    </row>
    <row r="1876" spans="1:6" x14ac:dyDescent="0.25">
      <c r="A1876" s="58" t="s">
        <v>651</v>
      </c>
      <c r="B1876" s="1103"/>
      <c r="C1876" s="1103"/>
      <c r="D1876" s="1103"/>
      <c r="E1876" s="1103"/>
      <c r="F1876" s="1103"/>
    </row>
    <row r="1877" spans="1:6" x14ac:dyDescent="0.25">
      <c r="A1877" s="271" t="s">
        <v>33</v>
      </c>
      <c r="B1877" s="1103"/>
      <c r="C1877" s="1103"/>
      <c r="D1877" s="1103"/>
      <c r="E1877" s="1103"/>
      <c r="F1877" s="1103"/>
    </row>
    <row r="1878" spans="1:6" x14ac:dyDescent="0.25">
      <c r="A1878" s="271" t="s">
        <v>57</v>
      </c>
      <c r="B1878" s="1103"/>
      <c r="C1878" s="1103"/>
      <c r="D1878" s="1103"/>
      <c r="E1878" s="1103"/>
      <c r="F1878" s="1103"/>
    </row>
    <row r="1879" spans="1:6" x14ac:dyDescent="0.25">
      <c r="A1879" s="271" t="s">
        <v>36</v>
      </c>
      <c r="B1879" s="1103"/>
      <c r="C1879" s="1103"/>
      <c r="D1879" s="1103"/>
      <c r="E1879" s="1103"/>
      <c r="F1879" s="1103"/>
    </row>
    <row r="1880" spans="1:6" x14ac:dyDescent="0.25">
      <c r="A1880" s="58" t="s">
        <v>35</v>
      </c>
      <c r="B1880" s="1103"/>
      <c r="C1880" s="1103"/>
      <c r="D1880" s="1103"/>
      <c r="E1880" s="1103"/>
      <c r="F1880" s="1103"/>
    </row>
    <row r="1881" spans="1:6" x14ac:dyDescent="0.25">
      <c r="A1881" s="271" t="s">
        <v>44</v>
      </c>
      <c r="B1881" s="1103"/>
      <c r="C1881" s="1103"/>
      <c r="D1881" s="1103"/>
      <c r="E1881" s="1103"/>
      <c r="F1881" s="1103"/>
    </row>
    <row r="1882" spans="1:6" x14ac:dyDescent="0.25">
      <c r="A1882" s="58" t="s">
        <v>38</v>
      </c>
      <c r="B1882" s="1103"/>
      <c r="C1882" s="1103"/>
      <c r="D1882" s="1103"/>
      <c r="E1882" s="1103"/>
      <c r="F1882" s="1103"/>
    </row>
    <row r="1883" spans="1:6" x14ac:dyDescent="0.25">
      <c r="A1883" s="271" t="s">
        <v>652</v>
      </c>
      <c r="B1883" s="1103"/>
      <c r="C1883" s="1103"/>
      <c r="D1883" s="1103"/>
      <c r="E1883" s="1103"/>
      <c r="F1883" s="1103"/>
    </row>
    <row r="1884" spans="1:6" x14ac:dyDescent="0.25">
      <c r="A1884" s="58" t="s">
        <v>653</v>
      </c>
      <c r="B1884" s="1103"/>
      <c r="C1884" s="1103"/>
      <c r="D1884" s="1103"/>
      <c r="E1884" s="1103"/>
      <c r="F1884" s="1103"/>
    </row>
    <row r="1885" spans="1:6" x14ac:dyDescent="0.25">
      <c r="A1885" s="272" t="s">
        <v>654</v>
      </c>
      <c r="B1885" s="1104"/>
      <c r="C1885" s="1104"/>
      <c r="D1885" s="1104"/>
      <c r="E1885" s="1104"/>
      <c r="F1885" s="1104"/>
    </row>
    <row r="1886" spans="1:6" x14ac:dyDescent="0.25">
      <c r="A1886" s="1099" t="s">
        <v>655</v>
      </c>
      <c r="B1886" s="1100"/>
      <c r="C1886" s="1100"/>
      <c r="D1886" s="1100"/>
      <c r="E1886" s="1100"/>
      <c r="F1886" s="1101"/>
    </row>
    <row r="1887" spans="1:6" x14ac:dyDescent="0.25">
      <c r="A1887" s="273" t="s">
        <v>330</v>
      </c>
      <c r="B1887" s="273" t="s">
        <v>656</v>
      </c>
      <c r="C1887" s="273" t="s">
        <v>657</v>
      </c>
      <c r="D1887" s="273" t="s">
        <v>331</v>
      </c>
      <c r="E1887" s="273" t="s">
        <v>658</v>
      </c>
      <c r="F1887" s="273" t="s">
        <v>659</v>
      </c>
    </row>
    <row r="1888" spans="1:6" x14ac:dyDescent="0.25">
      <c r="A1888" s="63">
        <v>1</v>
      </c>
      <c r="B1888" s="729"/>
      <c r="C1888" s="729"/>
      <c r="D1888" s="729"/>
      <c r="E1888" s="301"/>
      <c r="F1888" s="462"/>
    </row>
    <row r="1889" spans="1:6" x14ac:dyDescent="0.25">
      <c r="A1889" s="63">
        <v>2</v>
      </c>
      <c r="B1889" s="729"/>
      <c r="C1889" s="729"/>
      <c r="D1889" s="729"/>
      <c r="E1889" s="301"/>
      <c r="F1889" s="462"/>
    </row>
    <row r="1890" spans="1:6" x14ac:dyDescent="0.25">
      <c r="A1890" s="63">
        <v>3</v>
      </c>
      <c r="B1890" s="729"/>
      <c r="C1890" s="729"/>
      <c r="D1890" s="729"/>
      <c r="E1890" s="301"/>
      <c r="F1890" s="462"/>
    </row>
    <row r="1891" spans="1:6" x14ac:dyDescent="0.25">
      <c r="A1891" s="63">
        <v>4</v>
      </c>
      <c r="B1891" s="729"/>
      <c r="C1891" s="729"/>
      <c r="D1891" s="729"/>
      <c r="E1891" s="301"/>
      <c r="F1891" s="462"/>
    </row>
    <row r="1892" spans="1:6" x14ac:dyDescent="0.25">
      <c r="A1892" s="63">
        <v>5</v>
      </c>
      <c r="B1892" s="729"/>
      <c r="C1892" s="729"/>
      <c r="D1892" s="729"/>
      <c r="E1892" s="301"/>
      <c r="F1892" s="462"/>
    </row>
    <row r="1893" spans="1:6" x14ac:dyDescent="0.25">
      <c r="A1893" s="63">
        <v>6</v>
      </c>
      <c r="B1893" s="729"/>
      <c r="C1893" s="729"/>
      <c r="D1893" s="729"/>
      <c r="E1893" s="301"/>
      <c r="F1893" s="462"/>
    </row>
    <row r="1894" spans="1:6" x14ac:dyDescent="0.25">
      <c r="A1894" s="63">
        <v>7</v>
      </c>
      <c r="B1894" s="729"/>
      <c r="C1894" s="729"/>
      <c r="D1894" s="729"/>
      <c r="E1894" s="301"/>
      <c r="F1894" s="462"/>
    </row>
    <row r="1895" spans="1:6" x14ac:dyDescent="0.25">
      <c r="A1895" s="63">
        <v>8</v>
      </c>
      <c r="B1895" s="729"/>
      <c r="C1895" s="729"/>
      <c r="D1895" s="729"/>
      <c r="E1895" s="301"/>
      <c r="F1895" s="462"/>
    </row>
    <row r="1896" spans="1:6" x14ac:dyDescent="0.25">
      <c r="A1896" s="63">
        <v>9</v>
      </c>
      <c r="B1896" s="729"/>
      <c r="C1896" s="729"/>
      <c r="D1896" s="729"/>
      <c r="E1896" s="301"/>
      <c r="F1896" s="462"/>
    </row>
    <row r="1897" spans="1:6" x14ac:dyDescent="0.25">
      <c r="A1897" s="63">
        <v>10</v>
      </c>
      <c r="B1897" s="729"/>
      <c r="C1897" s="729"/>
      <c r="D1897" s="729"/>
      <c r="E1897" s="301"/>
      <c r="F1897" s="462"/>
    </row>
    <row r="1898" spans="1:6" x14ac:dyDescent="0.25">
      <c r="A1898" s="63">
        <v>11</v>
      </c>
      <c r="B1898" s="729"/>
      <c r="C1898" s="729"/>
      <c r="D1898" s="729"/>
      <c r="E1898" s="301"/>
      <c r="F1898" s="462"/>
    </row>
    <row r="1899" spans="1:6" x14ac:dyDescent="0.25">
      <c r="A1899" s="269">
        <v>12</v>
      </c>
      <c r="B1899" s="730"/>
      <c r="C1899" s="730"/>
      <c r="D1899" s="730"/>
      <c r="E1899" s="302"/>
      <c r="F1899" s="738"/>
    </row>
    <row r="1900" spans="1:6" x14ac:dyDescent="0.25">
      <c r="A1900" s="1099" t="s">
        <v>660</v>
      </c>
      <c r="B1900" s="1100"/>
      <c r="C1900" s="1100"/>
      <c r="D1900" s="1100"/>
      <c r="E1900" s="1100"/>
      <c r="F1900" s="1101"/>
    </row>
    <row r="1901" spans="1:6" x14ac:dyDescent="0.25">
      <c r="A1901" s="731" t="s">
        <v>315</v>
      </c>
      <c r="B1901" s="731" t="s">
        <v>661</v>
      </c>
      <c r="C1901" s="731" t="s">
        <v>662</v>
      </c>
      <c r="D1901" s="273" t="s">
        <v>663</v>
      </c>
      <c r="E1901" s="273" t="s">
        <v>664</v>
      </c>
      <c r="F1901" s="273" t="s">
        <v>665</v>
      </c>
    </row>
    <row r="1902" spans="1:6" x14ac:dyDescent="0.25">
      <c r="A1902" s="274" t="s">
        <v>666</v>
      </c>
      <c r="B1902" s="275">
        <f>B1903+B1937+B1941</f>
        <v>0</v>
      </c>
      <c r="C1902" s="275">
        <f>C1903+C1937+C1941</f>
        <v>0</v>
      </c>
      <c r="D1902" s="275">
        <f>D1903+D1937+D1941</f>
        <v>0</v>
      </c>
      <c r="E1902" s="303"/>
      <c r="F1902" s="276">
        <f>B1902*E1902</f>
        <v>0</v>
      </c>
    </row>
    <row r="1903" spans="1:6" x14ac:dyDescent="0.25">
      <c r="A1903" s="274" t="s">
        <v>667</v>
      </c>
      <c r="B1903" s="275">
        <f>B1904+B1919+B1923+B1932</f>
        <v>0</v>
      </c>
      <c r="C1903" s="275">
        <f>C1904+C1919+C1923+C1932</f>
        <v>0</v>
      </c>
      <c r="D1903" s="275">
        <f>D1904+D1919+D1923+D1932</f>
        <v>0</v>
      </c>
      <c r="E1903" s="277" t="s">
        <v>62</v>
      </c>
      <c r="F1903" s="276">
        <f>F1904+F1919+F1923+F1932</f>
        <v>0</v>
      </c>
    </row>
    <row r="1904" spans="1:6" x14ac:dyDescent="0.25">
      <c r="A1904" s="274" t="s">
        <v>333</v>
      </c>
      <c r="B1904" s="275">
        <f>B1905+B1909+B1913+B1917</f>
        <v>0</v>
      </c>
      <c r="C1904" s="275">
        <f>C1905+C1909+C1913+C1917</f>
        <v>0</v>
      </c>
      <c r="D1904" s="275">
        <f>D1905+D1909+D1913+D1917</f>
        <v>0</v>
      </c>
      <c r="E1904" s="277" t="s">
        <v>62</v>
      </c>
      <c r="F1904" s="276">
        <f>F1905+F1909+F1913+F1917</f>
        <v>0</v>
      </c>
    </row>
    <row r="1905" spans="1:6" x14ac:dyDescent="0.25">
      <c r="A1905" s="274" t="s">
        <v>334</v>
      </c>
      <c r="B1905" s="275">
        <f>SUM(B1906:B1908)</f>
        <v>0</v>
      </c>
      <c r="C1905" s="275">
        <f>SUM(C1906:C1908)</f>
        <v>0</v>
      </c>
      <c r="D1905" s="275">
        <f>SUM(D1906:D1908)</f>
        <v>0</v>
      </c>
      <c r="E1905" s="277" t="s">
        <v>62</v>
      </c>
      <c r="F1905" s="276">
        <f>SUM(F1906:F1908)</f>
        <v>0</v>
      </c>
    </row>
    <row r="1906" spans="1:6" x14ac:dyDescent="0.25">
      <c r="A1906" s="304"/>
      <c r="B1906" s="305"/>
      <c r="C1906" s="305"/>
      <c r="D1906" s="279">
        <f>B1906+C1906</f>
        <v>0</v>
      </c>
      <c r="E1906" s="303"/>
      <c r="F1906" s="280">
        <f>E1906*B1906</f>
        <v>0</v>
      </c>
    </row>
    <row r="1907" spans="1:6" x14ac:dyDescent="0.25">
      <c r="A1907" s="306"/>
      <c r="B1907" s="307"/>
      <c r="C1907" s="307"/>
      <c r="D1907" s="279">
        <f>B1907+C1907</f>
        <v>0</v>
      </c>
      <c r="E1907" s="303"/>
      <c r="F1907" s="280">
        <f>E1907*B1907</f>
        <v>0</v>
      </c>
    </row>
    <row r="1908" spans="1:6" x14ac:dyDescent="0.25">
      <c r="A1908" s="308"/>
      <c r="B1908" s="309"/>
      <c r="C1908" s="309"/>
      <c r="D1908" s="279">
        <f>B1908+C1908</f>
        <v>0</v>
      </c>
      <c r="E1908" s="303"/>
      <c r="F1908" s="280">
        <f>E1908*B1908</f>
        <v>0</v>
      </c>
    </row>
    <row r="1909" spans="1:6" x14ac:dyDescent="0.25">
      <c r="A1909" s="274" t="s">
        <v>335</v>
      </c>
      <c r="B1909" s="275">
        <f>SUM(B1910:B1912)</f>
        <v>0</v>
      </c>
      <c r="C1909" s="275">
        <f>SUM(C1910:C1912)</f>
        <v>0</v>
      </c>
      <c r="D1909" s="275">
        <f>SUM(D1910:D1912)</f>
        <v>0</v>
      </c>
      <c r="E1909" s="277" t="s">
        <v>62</v>
      </c>
      <c r="F1909" s="276">
        <f>SUM(F1910:F1912)</f>
        <v>0</v>
      </c>
    </row>
    <row r="1910" spans="1:6" x14ac:dyDescent="0.25">
      <c r="A1910" s="304"/>
      <c r="B1910" s="305"/>
      <c r="C1910" s="305"/>
      <c r="D1910" s="279">
        <f>B1910+C1910</f>
        <v>0</v>
      </c>
      <c r="E1910" s="303"/>
      <c r="F1910" s="280">
        <f>E1910*B1910</f>
        <v>0</v>
      </c>
    </row>
    <row r="1911" spans="1:6" x14ac:dyDescent="0.25">
      <c r="A1911" s="306"/>
      <c r="B1911" s="307"/>
      <c r="C1911" s="307"/>
      <c r="D1911" s="279">
        <f>B1911+C1911</f>
        <v>0</v>
      </c>
      <c r="E1911" s="303"/>
      <c r="F1911" s="280">
        <f>E1911*B1911</f>
        <v>0</v>
      </c>
    </row>
    <row r="1912" spans="1:6" x14ac:dyDescent="0.25">
      <c r="A1912" s="308"/>
      <c r="B1912" s="309"/>
      <c r="C1912" s="309"/>
      <c r="D1912" s="279">
        <f>B1912+C1912</f>
        <v>0</v>
      </c>
      <c r="E1912" s="303"/>
      <c r="F1912" s="280">
        <f>E1912*B1912</f>
        <v>0</v>
      </c>
    </row>
    <row r="1913" spans="1:6" x14ac:dyDescent="0.25">
      <c r="A1913" s="274" t="s">
        <v>336</v>
      </c>
      <c r="B1913" s="275">
        <f>SUM(B1914:B1916)</f>
        <v>0</v>
      </c>
      <c r="C1913" s="275">
        <f>SUM(C1914:C1916)</f>
        <v>0</v>
      </c>
      <c r="D1913" s="275">
        <f>SUM(D1914:D1916)</f>
        <v>0</v>
      </c>
      <c r="E1913" s="277" t="s">
        <v>62</v>
      </c>
      <c r="F1913" s="276">
        <f>SUM(F1914:F1916)</f>
        <v>0</v>
      </c>
    </row>
    <row r="1914" spans="1:6" x14ac:dyDescent="0.25">
      <c r="A1914" s="304"/>
      <c r="B1914" s="305"/>
      <c r="C1914" s="305"/>
      <c r="D1914" s="279">
        <f>B1914+C1914</f>
        <v>0</v>
      </c>
      <c r="E1914" s="303"/>
      <c r="F1914" s="280">
        <f>E1914*B1914</f>
        <v>0</v>
      </c>
    </row>
    <row r="1915" spans="1:6" x14ac:dyDescent="0.25">
      <c r="A1915" s="306"/>
      <c r="B1915" s="307"/>
      <c r="C1915" s="307"/>
      <c r="D1915" s="279">
        <f>B1915+C1915</f>
        <v>0</v>
      </c>
      <c r="E1915" s="303"/>
      <c r="F1915" s="280">
        <f>E1915*B1915</f>
        <v>0</v>
      </c>
    </row>
    <row r="1916" spans="1:6" x14ac:dyDescent="0.25">
      <c r="A1916" s="308"/>
      <c r="B1916" s="309"/>
      <c r="C1916" s="309"/>
      <c r="D1916" s="279">
        <f>B1916+C1916</f>
        <v>0</v>
      </c>
      <c r="E1916" s="303"/>
      <c r="F1916" s="280">
        <f>E1916*B1916</f>
        <v>0</v>
      </c>
    </row>
    <row r="1917" spans="1:6" x14ac:dyDescent="0.25">
      <c r="A1917" s="274" t="s">
        <v>337</v>
      </c>
      <c r="B1917" s="275">
        <f>SUM(B1918:B1918)</f>
        <v>0</v>
      </c>
      <c r="C1917" s="275">
        <f>SUM(C1918:C1918)</f>
        <v>0</v>
      </c>
      <c r="D1917" s="275">
        <f>SUM(D1918:D1918)</f>
        <v>0</v>
      </c>
      <c r="E1917" s="277" t="s">
        <v>62</v>
      </c>
      <c r="F1917" s="276">
        <f>SUM(F1918:F1918)</f>
        <v>0</v>
      </c>
    </row>
    <row r="1918" spans="1:6" x14ac:dyDescent="0.25">
      <c r="A1918" s="310"/>
      <c r="B1918" s="311"/>
      <c r="C1918" s="311"/>
      <c r="D1918" s="279">
        <f>B1918+C1918</f>
        <v>0</v>
      </c>
      <c r="E1918" s="303"/>
      <c r="F1918" s="280">
        <f>E1918*B1918</f>
        <v>0</v>
      </c>
    </row>
    <row r="1919" spans="1:6" x14ac:dyDescent="0.25">
      <c r="A1919" s="274" t="s">
        <v>668</v>
      </c>
      <c r="B1919" s="275">
        <f>SUM(B1920:B1922)</f>
        <v>0</v>
      </c>
      <c r="C1919" s="275">
        <f>SUM(C1920:C1922)</f>
        <v>0</v>
      </c>
      <c r="D1919" s="275">
        <f>SUM(D1920:D1922)</f>
        <v>0</v>
      </c>
      <c r="E1919" s="277" t="s">
        <v>62</v>
      </c>
      <c r="F1919" s="276">
        <f>SUM(F1920:F1922)</f>
        <v>0</v>
      </c>
    </row>
    <row r="1920" spans="1:6" x14ac:dyDescent="0.25">
      <c r="A1920" s="304"/>
      <c r="B1920" s="305"/>
      <c r="C1920" s="305"/>
      <c r="D1920" s="279">
        <f>B1920+C1920</f>
        <v>0</v>
      </c>
      <c r="E1920" s="303"/>
      <c r="F1920" s="280">
        <f>E1920*B1920</f>
        <v>0</v>
      </c>
    </row>
    <row r="1921" spans="1:6" x14ac:dyDescent="0.25">
      <c r="A1921" s="306"/>
      <c r="B1921" s="307"/>
      <c r="C1921" s="307"/>
      <c r="D1921" s="279">
        <f>B1921+C1921</f>
        <v>0</v>
      </c>
      <c r="E1921" s="303"/>
      <c r="F1921" s="280">
        <f>E1921*B1921</f>
        <v>0</v>
      </c>
    </row>
    <row r="1922" spans="1:6" x14ac:dyDescent="0.25">
      <c r="A1922" s="308"/>
      <c r="B1922" s="309"/>
      <c r="C1922" s="309"/>
      <c r="D1922" s="279">
        <f>B1922+C1922</f>
        <v>0</v>
      </c>
      <c r="E1922" s="303"/>
      <c r="F1922" s="280">
        <f>E1922*B1922</f>
        <v>0</v>
      </c>
    </row>
    <row r="1923" spans="1:6" x14ac:dyDescent="0.25">
      <c r="A1923" s="274" t="s">
        <v>669</v>
      </c>
      <c r="B1923" s="275">
        <f>SUM(B1924:B1931)</f>
        <v>0</v>
      </c>
      <c r="C1923" s="275">
        <f>SUM(C1924:C1931)</f>
        <v>0</v>
      </c>
      <c r="D1923" s="275">
        <f>SUM(D1924:D1931)</f>
        <v>0</v>
      </c>
      <c r="E1923" s="277" t="s">
        <v>62</v>
      </c>
      <c r="F1923" s="276">
        <f>SUM(F1924:F1931)</f>
        <v>0</v>
      </c>
    </row>
    <row r="1924" spans="1:6" x14ac:dyDescent="0.25">
      <c r="A1924" s="304"/>
      <c r="B1924" s="305"/>
      <c r="C1924" s="305"/>
      <c r="D1924" s="279">
        <f t="shared" ref="D1924:D1931" si="44">B1924+C1924</f>
        <v>0</v>
      </c>
      <c r="E1924" s="303"/>
      <c r="F1924" s="280">
        <f t="shared" ref="F1924:F1931" si="45">E1924*B1924</f>
        <v>0</v>
      </c>
    </row>
    <row r="1925" spans="1:6" x14ac:dyDescent="0.25">
      <c r="A1925" s="306"/>
      <c r="B1925" s="307"/>
      <c r="C1925" s="307"/>
      <c r="D1925" s="279">
        <f t="shared" si="44"/>
        <v>0</v>
      </c>
      <c r="E1925" s="303"/>
      <c r="F1925" s="280">
        <f t="shared" si="45"/>
        <v>0</v>
      </c>
    </row>
    <row r="1926" spans="1:6" x14ac:dyDescent="0.25">
      <c r="A1926" s="306"/>
      <c r="B1926" s="307"/>
      <c r="C1926" s="307"/>
      <c r="D1926" s="279">
        <f t="shared" si="44"/>
        <v>0</v>
      </c>
      <c r="E1926" s="303"/>
      <c r="F1926" s="280">
        <f t="shared" si="45"/>
        <v>0</v>
      </c>
    </row>
    <row r="1927" spans="1:6" x14ac:dyDescent="0.25">
      <c r="A1927" s="306"/>
      <c r="B1927" s="307"/>
      <c r="C1927" s="307"/>
      <c r="D1927" s="279">
        <f t="shared" si="44"/>
        <v>0</v>
      </c>
      <c r="E1927" s="303"/>
      <c r="F1927" s="280">
        <f t="shared" si="45"/>
        <v>0</v>
      </c>
    </row>
    <row r="1928" spans="1:6" x14ac:dyDescent="0.25">
      <c r="A1928" s="306"/>
      <c r="B1928" s="307"/>
      <c r="C1928" s="307"/>
      <c r="D1928" s="279">
        <f t="shared" si="44"/>
        <v>0</v>
      </c>
      <c r="E1928" s="303"/>
      <c r="F1928" s="280">
        <f t="shared" si="45"/>
        <v>0</v>
      </c>
    </row>
    <row r="1929" spans="1:6" x14ac:dyDescent="0.25">
      <c r="A1929" s="306"/>
      <c r="B1929" s="307"/>
      <c r="C1929" s="307"/>
      <c r="D1929" s="279">
        <f t="shared" si="44"/>
        <v>0</v>
      </c>
      <c r="E1929" s="303"/>
      <c r="F1929" s="280">
        <f t="shared" si="45"/>
        <v>0</v>
      </c>
    </row>
    <row r="1930" spans="1:6" x14ac:dyDescent="0.25">
      <c r="A1930" s="306"/>
      <c r="B1930" s="307"/>
      <c r="C1930" s="307"/>
      <c r="D1930" s="279">
        <f t="shared" si="44"/>
        <v>0</v>
      </c>
      <c r="E1930" s="303"/>
      <c r="F1930" s="280">
        <f t="shared" si="45"/>
        <v>0</v>
      </c>
    </row>
    <row r="1931" spans="1:6" x14ac:dyDescent="0.25">
      <c r="A1931" s="308"/>
      <c r="B1931" s="309"/>
      <c r="C1931" s="309"/>
      <c r="D1931" s="279">
        <f t="shared" si="44"/>
        <v>0</v>
      </c>
      <c r="E1931" s="303"/>
      <c r="F1931" s="280">
        <f t="shared" si="45"/>
        <v>0</v>
      </c>
    </row>
    <row r="1932" spans="1:6" x14ac:dyDescent="0.25">
      <c r="A1932" s="274" t="s">
        <v>670</v>
      </c>
      <c r="B1932" s="275">
        <f>SUM(B1933:B1936)</f>
        <v>0</v>
      </c>
      <c r="C1932" s="275">
        <f>SUM(C1933:C1936)</f>
        <v>0</v>
      </c>
      <c r="D1932" s="275">
        <f>SUM(D1933:D1936)</f>
        <v>0</v>
      </c>
      <c r="E1932" s="277" t="s">
        <v>62</v>
      </c>
      <c r="F1932" s="276">
        <f>SUM(F1933:F1936)</f>
        <v>0</v>
      </c>
    </row>
    <row r="1933" spans="1:6" x14ac:dyDescent="0.25">
      <c r="A1933" s="304"/>
      <c r="B1933" s="312"/>
      <c r="C1933" s="305"/>
      <c r="D1933" s="279">
        <f>B1933+C1933</f>
        <v>0</v>
      </c>
      <c r="E1933" s="303"/>
      <c r="F1933" s="280">
        <f>E1933*B1933</f>
        <v>0</v>
      </c>
    </row>
    <row r="1934" spans="1:6" x14ac:dyDescent="0.25">
      <c r="A1934" s="306"/>
      <c r="B1934" s="313"/>
      <c r="C1934" s="307"/>
      <c r="D1934" s="279">
        <f>B1934+C1934</f>
        <v>0</v>
      </c>
      <c r="E1934" s="303"/>
      <c r="F1934" s="280">
        <f>E1934*B1934</f>
        <v>0</v>
      </c>
    </row>
    <row r="1935" spans="1:6" x14ac:dyDescent="0.25">
      <c r="A1935" s="306"/>
      <c r="B1935" s="313"/>
      <c r="C1935" s="307"/>
      <c r="D1935" s="279">
        <f>B1935+C1935</f>
        <v>0</v>
      </c>
      <c r="E1935" s="303"/>
      <c r="F1935" s="280">
        <f>E1935*B1935</f>
        <v>0</v>
      </c>
    </row>
    <row r="1936" spans="1:6" x14ac:dyDescent="0.25">
      <c r="A1936" s="308"/>
      <c r="B1936" s="309"/>
      <c r="C1936" s="309"/>
      <c r="D1936" s="279">
        <f>B1936+C1936</f>
        <v>0</v>
      </c>
      <c r="E1936" s="303"/>
      <c r="F1936" s="280">
        <f>E1936*B1936</f>
        <v>0</v>
      </c>
    </row>
    <row r="1937" spans="1:6" x14ac:dyDescent="0.25">
      <c r="A1937" s="274" t="s">
        <v>671</v>
      </c>
      <c r="B1937" s="275">
        <f>SUM(B1938:B1940)</f>
        <v>0</v>
      </c>
      <c r="C1937" s="275">
        <f>SUM(C1938:C1940)</f>
        <v>0</v>
      </c>
      <c r="D1937" s="275">
        <f>SUM(D1938:D1940)</f>
        <v>0</v>
      </c>
      <c r="E1937" s="277" t="s">
        <v>62</v>
      </c>
      <c r="F1937" s="276">
        <f>SUM(F1938:F1940)</f>
        <v>0</v>
      </c>
    </row>
    <row r="1938" spans="1:6" x14ac:dyDescent="0.25">
      <c r="A1938" s="304"/>
      <c r="B1938" s="312"/>
      <c r="C1938" s="305"/>
      <c r="D1938" s="279">
        <f>B1938+C1938</f>
        <v>0</v>
      </c>
      <c r="E1938" s="281"/>
      <c r="F1938" s="280">
        <v>0</v>
      </c>
    </row>
    <row r="1939" spans="1:6" x14ac:dyDescent="0.25">
      <c r="A1939" s="306"/>
      <c r="B1939" s="313"/>
      <c r="C1939" s="307"/>
      <c r="D1939" s="279">
        <f>B1939+C1939</f>
        <v>0</v>
      </c>
      <c r="E1939" s="281"/>
      <c r="F1939" s="280">
        <v>0</v>
      </c>
    </row>
    <row r="1940" spans="1:6" x14ac:dyDescent="0.25">
      <c r="A1940" s="308"/>
      <c r="B1940" s="309"/>
      <c r="C1940" s="309"/>
      <c r="D1940" s="279">
        <f>B1940+C1940</f>
        <v>0</v>
      </c>
      <c r="E1940" s="281"/>
      <c r="F1940" s="280">
        <v>0</v>
      </c>
    </row>
    <row r="1941" spans="1:6" x14ac:dyDescent="0.25">
      <c r="A1941" s="274" t="s">
        <v>672</v>
      </c>
      <c r="B1941" s="275">
        <f>SUM(B1942:B1944)</f>
        <v>0</v>
      </c>
      <c r="C1941" s="275">
        <f>SUM(C1942:C1944)</f>
        <v>0</v>
      </c>
      <c r="D1941" s="275">
        <f>SUM(D1942:D1944)</f>
        <v>0</v>
      </c>
      <c r="E1941" s="277" t="s">
        <v>62</v>
      </c>
      <c r="F1941" s="276">
        <f>SUM(F1942:F1944)</f>
        <v>0</v>
      </c>
    </row>
    <row r="1942" spans="1:6" x14ac:dyDescent="0.25">
      <c r="A1942" s="304"/>
      <c r="B1942" s="305"/>
      <c r="C1942" s="305"/>
      <c r="D1942" s="279">
        <f>B1942+C1942</f>
        <v>0</v>
      </c>
      <c r="E1942" s="303"/>
      <c r="F1942" s="280">
        <f>E1942*B1942</f>
        <v>0</v>
      </c>
    </row>
    <row r="1943" spans="1:6" x14ac:dyDescent="0.25">
      <c r="A1943" s="306"/>
      <c r="B1943" s="307"/>
      <c r="C1943" s="307"/>
      <c r="D1943" s="279">
        <f>B1943+C1943</f>
        <v>0</v>
      </c>
      <c r="E1943" s="303"/>
      <c r="F1943" s="280">
        <f>E1943*B1943</f>
        <v>0</v>
      </c>
    </row>
    <row r="1944" spans="1:6" x14ac:dyDescent="0.25">
      <c r="A1944" s="308"/>
      <c r="B1944" s="309"/>
      <c r="C1944" s="309"/>
      <c r="D1944" s="279">
        <f>B1944+C1944</f>
        <v>0</v>
      </c>
      <c r="E1944" s="303"/>
      <c r="F1944" s="280">
        <f>E1944*B1944</f>
        <v>0</v>
      </c>
    </row>
    <row r="1945" spans="1:6" ht="15.75" x14ac:dyDescent="0.25">
      <c r="A1945" s="267" t="s">
        <v>321</v>
      </c>
      <c r="B1945" s="282">
        <f>B1903+B1937+B1941</f>
        <v>0</v>
      </c>
      <c r="C1945" s="282">
        <f>C1903+C1937+C1941</f>
        <v>0</v>
      </c>
      <c r="D1945" s="282">
        <f>D1903+D1937+D1941</f>
        <v>0</v>
      </c>
      <c r="E1945" s="283" t="s">
        <v>62</v>
      </c>
      <c r="F1945" s="284">
        <f>F1903+F1937+F1941+F1902</f>
        <v>0</v>
      </c>
    </row>
    <row r="1946" spans="1:6" x14ac:dyDescent="0.25">
      <c r="A1946" s="1099" t="s">
        <v>338</v>
      </c>
      <c r="B1946" s="1100"/>
      <c r="C1946" s="1100"/>
      <c r="D1946" s="1100"/>
      <c r="E1946" s="1100"/>
      <c r="F1946" s="1101"/>
    </row>
    <row r="1947" spans="1:6" x14ac:dyDescent="0.25">
      <c r="A1947" s="273" t="s">
        <v>339</v>
      </c>
      <c r="B1947" s="731" t="s">
        <v>634</v>
      </c>
      <c r="C1947" s="273" t="s">
        <v>340</v>
      </c>
      <c r="D1947" s="273" t="s">
        <v>341</v>
      </c>
      <c r="E1947" s="285" t="s">
        <v>665</v>
      </c>
      <c r="F1947" s="273" t="s">
        <v>673</v>
      </c>
    </row>
    <row r="1948" spans="1:6" x14ac:dyDescent="0.25">
      <c r="A1948" s="329"/>
      <c r="B1948" s="304"/>
      <c r="C1948" s="317"/>
      <c r="D1948" s="317"/>
      <c r="E1948" s="318"/>
      <c r="F1948" s="319"/>
    </row>
    <row r="1949" spans="1:6" x14ac:dyDescent="0.25">
      <c r="A1949" s="325"/>
      <c r="B1949" s="306"/>
      <c r="C1949" s="301"/>
      <c r="D1949" s="301"/>
      <c r="E1949" s="323"/>
      <c r="F1949" s="324"/>
    </row>
    <row r="1950" spans="1:6" x14ac:dyDescent="0.25">
      <c r="A1950" s="325"/>
      <c r="B1950" s="306"/>
      <c r="C1950" s="301"/>
      <c r="D1950" s="301"/>
      <c r="E1950" s="323"/>
      <c r="F1950" s="324"/>
    </row>
    <row r="1951" spans="1:6" x14ac:dyDescent="0.25">
      <c r="A1951" s="325"/>
      <c r="B1951" s="306"/>
      <c r="C1951" s="301"/>
      <c r="D1951" s="301"/>
      <c r="E1951" s="323"/>
      <c r="F1951" s="324"/>
    </row>
    <row r="1952" spans="1:6" x14ac:dyDescent="0.25">
      <c r="A1952" s="325"/>
      <c r="B1952" s="306"/>
      <c r="C1952" s="301"/>
      <c r="D1952" s="301"/>
      <c r="E1952" s="323"/>
      <c r="F1952" s="324"/>
    </row>
    <row r="1953" spans="1:6" x14ac:dyDescent="0.25">
      <c r="A1953" s="325"/>
      <c r="B1953" s="306"/>
      <c r="C1953" s="301"/>
      <c r="D1953" s="301"/>
      <c r="E1953" s="323"/>
      <c r="F1953" s="324"/>
    </row>
    <row r="1954" spans="1:6" x14ac:dyDescent="0.25">
      <c r="A1954" s="325"/>
      <c r="B1954" s="306"/>
      <c r="C1954" s="301"/>
      <c r="D1954" s="301"/>
      <c r="E1954" s="323"/>
      <c r="F1954" s="324"/>
    </row>
    <row r="1955" spans="1:6" x14ac:dyDescent="0.25">
      <c r="A1955" s="325"/>
      <c r="B1955" s="306"/>
      <c r="C1955" s="301"/>
      <c r="D1955" s="301"/>
      <c r="E1955" s="323"/>
      <c r="F1955" s="324"/>
    </row>
    <row r="1956" spans="1:6" x14ac:dyDescent="0.25">
      <c r="A1956" s="325"/>
      <c r="B1956" s="306"/>
      <c r="C1956" s="301"/>
      <c r="D1956" s="301"/>
      <c r="E1956" s="323"/>
      <c r="F1956" s="324"/>
    </row>
    <row r="1957" spans="1:6" x14ac:dyDescent="0.25">
      <c r="A1957" s="325"/>
      <c r="B1957" s="306"/>
      <c r="C1957" s="301"/>
      <c r="D1957" s="301"/>
      <c r="E1957" s="323"/>
      <c r="F1957" s="324"/>
    </row>
    <row r="1958" spans="1:6" x14ac:dyDescent="0.25">
      <c r="A1958" s="325"/>
      <c r="B1958" s="306"/>
      <c r="C1958" s="301"/>
      <c r="D1958" s="301"/>
      <c r="E1958" s="323"/>
      <c r="F1958" s="324"/>
    </row>
    <row r="1959" spans="1:6" x14ac:dyDescent="0.25">
      <c r="A1959" s="325"/>
      <c r="B1959" s="306"/>
      <c r="C1959" s="301"/>
      <c r="D1959" s="301"/>
      <c r="E1959" s="323"/>
      <c r="F1959" s="324"/>
    </row>
    <row r="1960" spans="1:6" x14ac:dyDescent="0.25">
      <c r="A1960" s="325"/>
      <c r="B1960" s="306"/>
      <c r="C1960" s="301"/>
      <c r="D1960" s="301"/>
      <c r="E1960" s="323"/>
      <c r="F1960" s="324"/>
    </row>
    <row r="1961" spans="1:6" x14ac:dyDescent="0.25">
      <c r="A1961" s="325"/>
      <c r="B1961" s="306"/>
      <c r="C1961" s="301"/>
      <c r="D1961" s="301"/>
      <c r="E1961" s="323"/>
      <c r="F1961" s="324"/>
    </row>
    <row r="1962" spans="1:6" x14ac:dyDescent="0.25">
      <c r="A1962" s="326"/>
      <c r="B1962" s="308"/>
      <c r="C1962" s="302"/>
      <c r="D1962" s="302"/>
      <c r="E1962" s="327"/>
      <c r="F1962" s="328"/>
    </row>
    <row r="1963" spans="1:6" ht="15.75" x14ac:dyDescent="0.25">
      <c r="A1963" s="267" t="s">
        <v>321</v>
      </c>
      <c r="B1963" s="282" t="s">
        <v>62</v>
      </c>
      <c r="C1963" s="282" t="s">
        <v>62</v>
      </c>
      <c r="D1963" s="282" t="s">
        <v>62</v>
      </c>
      <c r="E1963" s="283">
        <f>SUM(E1948:E1962)</f>
        <v>0</v>
      </c>
      <c r="F1963" s="284" t="s">
        <v>62</v>
      </c>
    </row>
    <row r="1964" spans="1:6" x14ac:dyDescent="0.25">
      <c r="A1964" s="1102" t="s">
        <v>342</v>
      </c>
      <c r="B1964" s="1102"/>
      <c r="C1964" s="1102"/>
      <c r="D1964" s="1102"/>
      <c r="E1964" s="1102"/>
      <c r="F1964" s="1102"/>
    </row>
    <row r="1965" spans="1:6" x14ac:dyDescent="0.25">
      <c r="A1965" s="268" t="s">
        <v>315</v>
      </c>
      <c r="B1965" s="268" t="s">
        <v>340</v>
      </c>
      <c r="C1965" s="267" t="s">
        <v>674</v>
      </c>
      <c r="D1965" s="268" t="s">
        <v>343</v>
      </c>
      <c r="E1965" s="268" t="s">
        <v>675</v>
      </c>
      <c r="F1965" s="268" t="s">
        <v>665</v>
      </c>
    </row>
    <row r="1966" spans="1:6" x14ac:dyDescent="0.25">
      <c r="A1966" s="329"/>
      <c r="B1966" s="317"/>
      <c r="C1966" s="330"/>
      <c r="D1966" s="317"/>
      <c r="E1966" s="317"/>
      <c r="F1966" s="331"/>
    </row>
    <row r="1967" spans="1:6" x14ac:dyDescent="0.25">
      <c r="A1967" s="325"/>
      <c r="B1967" s="332"/>
      <c r="C1967" s="306"/>
      <c r="D1967" s="301"/>
      <c r="E1967" s="301"/>
      <c r="F1967" s="333"/>
    </row>
    <row r="1968" spans="1:6" x14ac:dyDescent="0.25">
      <c r="A1968" s="325"/>
      <c r="B1968" s="332"/>
      <c r="C1968" s="306"/>
      <c r="D1968" s="301"/>
      <c r="E1968" s="301"/>
      <c r="F1968" s="333"/>
    </row>
    <row r="1969" spans="1:6" x14ac:dyDescent="0.25">
      <c r="A1969" s="325"/>
      <c r="B1969" s="332"/>
      <c r="C1969" s="306"/>
      <c r="D1969" s="301"/>
      <c r="E1969" s="301"/>
      <c r="F1969" s="333"/>
    </row>
    <row r="1970" spans="1:6" x14ac:dyDescent="0.25">
      <c r="A1970" s="325"/>
      <c r="B1970" s="332"/>
      <c r="C1970" s="306"/>
      <c r="D1970" s="301"/>
      <c r="E1970" s="301"/>
      <c r="F1970" s="333"/>
    </row>
    <row r="1971" spans="1:6" x14ac:dyDescent="0.25">
      <c r="A1971" s="325"/>
      <c r="B1971" s="332"/>
      <c r="C1971" s="306"/>
      <c r="D1971" s="301"/>
      <c r="E1971" s="301"/>
      <c r="F1971" s="333"/>
    </row>
    <row r="1972" spans="1:6" x14ac:dyDescent="0.25">
      <c r="A1972" s="325"/>
      <c r="B1972" s="332"/>
      <c r="C1972" s="306"/>
      <c r="D1972" s="301"/>
      <c r="E1972" s="301"/>
      <c r="F1972" s="333"/>
    </row>
    <row r="1973" spans="1:6" x14ac:dyDescent="0.25">
      <c r="A1973" s="325"/>
      <c r="B1973" s="332"/>
      <c r="C1973" s="306"/>
      <c r="D1973" s="301"/>
      <c r="E1973" s="301"/>
      <c r="F1973" s="333"/>
    </row>
    <row r="1974" spans="1:6" x14ac:dyDescent="0.25">
      <c r="A1974" s="325"/>
      <c r="B1974" s="332"/>
      <c r="C1974" s="306"/>
      <c r="D1974" s="301"/>
      <c r="E1974" s="301"/>
      <c r="F1974" s="333"/>
    </row>
    <row r="1975" spans="1:6" x14ac:dyDescent="0.25">
      <c r="A1975" s="325"/>
      <c r="B1975" s="332"/>
      <c r="C1975" s="306"/>
      <c r="D1975" s="301"/>
      <c r="E1975" s="301"/>
      <c r="F1975" s="333"/>
    </row>
    <row r="1976" spans="1:6" x14ac:dyDescent="0.25">
      <c r="A1976" s="325"/>
      <c r="B1976" s="332"/>
      <c r="C1976" s="306"/>
      <c r="D1976" s="301"/>
      <c r="E1976" s="301"/>
      <c r="F1976" s="333"/>
    </row>
    <row r="1977" spans="1:6" x14ac:dyDescent="0.25">
      <c r="A1977" s="325"/>
      <c r="B1977" s="332"/>
      <c r="C1977" s="306"/>
      <c r="D1977" s="301"/>
      <c r="E1977" s="301"/>
      <c r="F1977" s="333"/>
    </row>
    <row r="1978" spans="1:6" x14ac:dyDescent="0.25">
      <c r="A1978" s="325"/>
      <c r="B1978" s="332"/>
      <c r="C1978" s="306"/>
      <c r="D1978" s="301"/>
      <c r="E1978" s="301"/>
      <c r="F1978" s="333"/>
    </row>
    <row r="1979" spans="1:6" x14ac:dyDescent="0.25">
      <c r="A1979" s="325"/>
      <c r="B1979" s="332"/>
      <c r="C1979" s="306"/>
      <c r="D1979" s="301"/>
      <c r="E1979" s="301"/>
      <c r="F1979" s="333"/>
    </row>
    <row r="1980" spans="1:6" x14ac:dyDescent="0.25">
      <c r="A1980" s="325"/>
      <c r="B1980" s="332"/>
      <c r="C1980" s="306"/>
      <c r="D1980" s="301"/>
      <c r="E1980" s="301"/>
      <c r="F1980" s="333"/>
    </row>
    <row r="1981" spans="1:6" x14ac:dyDescent="0.25">
      <c r="A1981" s="325"/>
      <c r="B1981" s="332"/>
      <c r="C1981" s="306"/>
      <c r="D1981" s="301"/>
      <c r="E1981" s="301"/>
      <c r="F1981" s="333"/>
    </row>
    <row r="1982" spans="1:6" x14ac:dyDescent="0.25">
      <c r="A1982" s="325"/>
      <c r="B1982" s="332"/>
      <c r="C1982" s="306"/>
      <c r="D1982" s="301"/>
      <c r="E1982" s="301"/>
      <c r="F1982" s="333"/>
    </row>
    <row r="1983" spans="1:6" x14ac:dyDescent="0.25">
      <c r="A1983" s="325"/>
      <c r="B1983" s="332"/>
      <c r="C1983" s="306"/>
      <c r="D1983" s="301"/>
      <c r="E1983" s="301"/>
      <c r="F1983" s="333"/>
    </row>
    <row r="1984" spans="1:6" x14ac:dyDescent="0.25">
      <c r="A1984" s="325"/>
      <c r="B1984" s="332"/>
      <c r="C1984" s="306"/>
      <c r="D1984" s="301"/>
      <c r="E1984" s="301"/>
      <c r="F1984" s="333"/>
    </row>
    <row r="1985" spans="1:6" x14ac:dyDescent="0.25">
      <c r="A1985" s="273" t="s">
        <v>321</v>
      </c>
      <c r="B1985" s="731" t="s">
        <v>62</v>
      </c>
      <c r="C1985" s="274" t="s">
        <v>62</v>
      </c>
      <c r="D1985" s="273" t="s">
        <v>62</v>
      </c>
      <c r="E1985" s="273" t="s">
        <v>62</v>
      </c>
      <c r="F1985" s="286">
        <f>SUM(F1966:F1984)</f>
        <v>0</v>
      </c>
    </row>
    <row r="1986" spans="1:6" x14ac:dyDescent="0.25">
      <c r="A1986" s="1102" t="s">
        <v>344</v>
      </c>
      <c r="B1986" s="1102"/>
      <c r="C1986" s="1102"/>
      <c r="D1986" s="1102"/>
      <c r="E1986" s="1102"/>
      <c r="F1986" s="1102"/>
    </row>
    <row r="1987" spans="1:6" x14ac:dyDescent="0.25">
      <c r="A1987" s="268" t="s">
        <v>315</v>
      </c>
      <c r="B1987" s="268" t="s">
        <v>340</v>
      </c>
      <c r="C1987" s="267" t="s">
        <v>676</v>
      </c>
      <c r="D1987" s="268" t="s">
        <v>677</v>
      </c>
      <c r="E1987" s="268" t="s">
        <v>675</v>
      </c>
      <c r="F1987" s="268" t="s">
        <v>665</v>
      </c>
    </row>
    <row r="1988" spans="1:6" x14ac:dyDescent="0.25">
      <c r="A1988" s="329"/>
      <c r="B1988" s="317"/>
      <c r="C1988" s="304"/>
      <c r="D1988" s="317"/>
      <c r="E1988" s="317"/>
      <c r="F1988" s="331"/>
    </row>
    <row r="1989" spans="1:6" x14ac:dyDescent="0.25">
      <c r="A1989" s="325"/>
      <c r="B1989" s="332"/>
      <c r="C1989" s="306"/>
      <c r="D1989" s="301"/>
      <c r="E1989" s="301"/>
      <c r="F1989" s="333"/>
    </row>
    <row r="1990" spans="1:6" x14ac:dyDescent="0.25">
      <c r="A1990" s="325"/>
      <c r="B1990" s="332"/>
      <c r="C1990" s="306"/>
      <c r="D1990" s="301"/>
      <c r="E1990" s="301"/>
      <c r="F1990" s="333"/>
    </row>
    <row r="1991" spans="1:6" x14ac:dyDescent="0.25">
      <c r="A1991" s="325"/>
      <c r="B1991" s="332"/>
      <c r="C1991" s="306"/>
      <c r="D1991" s="301"/>
      <c r="E1991" s="301"/>
      <c r="F1991" s="333"/>
    </row>
    <row r="1992" spans="1:6" x14ac:dyDescent="0.25">
      <c r="A1992" s="325"/>
      <c r="B1992" s="332"/>
      <c r="C1992" s="306"/>
      <c r="D1992" s="301"/>
      <c r="E1992" s="301"/>
      <c r="F1992" s="333"/>
    </row>
    <row r="1993" spans="1:6" x14ac:dyDescent="0.25">
      <c r="A1993" s="325"/>
      <c r="B1993" s="332"/>
      <c r="C1993" s="306"/>
      <c r="D1993" s="301"/>
      <c r="E1993" s="301"/>
      <c r="F1993" s="333"/>
    </row>
    <row r="1994" spans="1:6" x14ac:dyDescent="0.25">
      <c r="A1994" s="325"/>
      <c r="B1994" s="332"/>
      <c r="C1994" s="306"/>
      <c r="D1994" s="301"/>
      <c r="E1994" s="301"/>
      <c r="F1994" s="333"/>
    </row>
    <row r="1995" spans="1:6" x14ac:dyDescent="0.25">
      <c r="A1995" s="325"/>
      <c r="B1995" s="332"/>
      <c r="C1995" s="306"/>
      <c r="D1995" s="301"/>
      <c r="E1995" s="301"/>
      <c r="F1995" s="333"/>
    </row>
    <row r="1996" spans="1:6" x14ac:dyDescent="0.25">
      <c r="A1996" s="325"/>
      <c r="B1996" s="332"/>
      <c r="C1996" s="306"/>
      <c r="D1996" s="301"/>
      <c r="E1996" s="301"/>
      <c r="F1996" s="333"/>
    </row>
    <row r="1997" spans="1:6" x14ac:dyDescent="0.25">
      <c r="A1997" s="325"/>
      <c r="B1997" s="332"/>
      <c r="C1997" s="306"/>
      <c r="D1997" s="301"/>
      <c r="E1997" s="301"/>
      <c r="F1997" s="333"/>
    </row>
    <row r="1998" spans="1:6" x14ac:dyDescent="0.25">
      <c r="A1998" s="325"/>
      <c r="B1998" s="332"/>
      <c r="C1998" s="306"/>
      <c r="D1998" s="301"/>
      <c r="E1998" s="301"/>
      <c r="F1998" s="333"/>
    </row>
    <row r="1999" spans="1:6" x14ac:dyDescent="0.25">
      <c r="A1999" s="325"/>
      <c r="B1999" s="332"/>
      <c r="C1999" s="306"/>
      <c r="D1999" s="301"/>
      <c r="E1999" s="301"/>
      <c r="F1999" s="333"/>
    </row>
    <row r="2000" spans="1:6" x14ac:dyDescent="0.25">
      <c r="A2000" s="325"/>
      <c r="B2000" s="332"/>
      <c r="C2000" s="306"/>
      <c r="D2000" s="301"/>
      <c r="E2000" s="301"/>
      <c r="F2000" s="333"/>
    </row>
    <row r="2001" spans="1:6" x14ac:dyDescent="0.25">
      <c r="A2001" s="325"/>
      <c r="B2001" s="332"/>
      <c r="C2001" s="306"/>
      <c r="D2001" s="301"/>
      <c r="E2001" s="301"/>
      <c r="F2001" s="333"/>
    </row>
    <row r="2002" spans="1:6" x14ac:dyDescent="0.25">
      <c r="A2002" s="325"/>
      <c r="B2002" s="332"/>
      <c r="C2002" s="306"/>
      <c r="D2002" s="301"/>
      <c r="E2002" s="301"/>
      <c r="F2002" s="333"/>
    </row>
    <row r="2003" spans="1:6" x14ac:dyDescent="0.25">
      <c r="A2003" s="325"/>
      <c r="B2003" s="332"/>
      <c r="C2003" s="306"/>
      <c r="D2003" s="301"/>
      <c r="E2003" s="301"/>
      <c r="F2003" s="333"/>
    </row>
    <row r="2004" spans="1:6" x14ac:dyDescent="0.25">
      <c r="A2004" s="325"/>
      <c r="B2004" s="332"/>
      <c r="C2004" s="306"/>
      <c r="D2004" s="301"/>
      <c r="E2004" s="301"/>
      <c r="F2004" s="333"/>
    </row>
    <row r="2005" spans="1:6" x14ac:dyDescent="0.25">
      <c r="A2005" s="325"/>
      <c r="B2005" s="332"/>
      <c r="C2005" s="306"/>
      <c r="D2005" s="301"/>
      <c r="E2005" s="301"/>
      <c r="F2005" s="333"/>
    </row>
    <row r="2006" spans="1:6" x14ac:dyDescent="0.25">
      <c r="A2006" s="325"/>
      <c r="B2006" s="332"/>
      <c r="C2006" s="306"/>
      <c r="D2006" s="301"/>
      <c r="E2006" s="301"/>
      <c r="F2006" s="333"/>
    </row>
    <row r="2007" spans="1:6" x14ac:dyDescent="0.25">
      <c r="A2007" s="273" t="s">
        <v>321</v>
      </c>
      <c r="B2007" s="731" t="s">
        <v>62</v>
      </c>
      <c r="C2007" s="731" t="s">
        <v>62</v>
      </c>
      <c r="D2007" s="273" t="s">
        <v>62</v>
      </c>
      <c r="E2007" s="273" t="s">
        <v>62</v>
      </c>
      <c r="F2007" s="286">
        <f>SUM(F1988:F2006)</f>
        <v>0</v>
      </c>
    </row>
    <row r="2008" spans="1:6" x14ac:dyDescent="0.25">
      <c r="A2008" s="1086" t="s">
        <v>678</v>
      </c>
      <c r="B2008" s="1087"/>
      <c r="C2008" s="1087"/>
      <c r="D2008" s="1087"/>
      <c r="E2008" s="1087"/>
      <c r="F2008" s="1088"/>
    </row>
    <row r="2009" spans="1:6" x14ac:dyDescent="0.25">
      <c r="A2009" s="1089" t="s">
        <v>315</v>
      </c>
      <c r="B2009" s="1091" t="s">
        <v>679</v>
      </c>
      <c r="C2009" s="1092"/>
      <c r="D2009" s="1095" t="s">
        <v>680</v>
      </c>
      <c r="E2009" s="1097" t="s">
        <v>681</v>
      </c>
      <c r="F2009" s="1098"/>
    </row>
    <row r="2010" spans="1:6" x14ac:dyDescent="0.25">
      <c r="A2010" s="1090"/>
      <c r="B2010" s="1093"/>
      <c r="C2010" s="1094"/>
      <c r="D2010" s="1096"/>
      <c r="E2010" s="287" t="s">
        <v>682</v>
      </c>
      <c r="F2010" s="287" t="s">
        <v>321</v>
      </c>
    </row>
    <row r="2011" spans="1:6" ht="15.75" x14ac:dyDescent="0.25">
      <c r="A2011" s="334" t="s">
        <v>347</v>
      </c>
      <c r="B2011" s="1082"/>
      <c r="C2011" s="1083"/>
      <c r="D2011" s="334"/>
      <c r="E2011" s="345"/>
      <c r="F2011" s="288">
        <f t="shared" ref="F2011:F2023" si="46">D2011*E2011</f>
        <v>0</v>
      </c>
    </row>
    <row r="2012" spans="1:6" ht="15.75" x14ac:dyDescent="0.25">
      <c r="A2012" s="337" t="s">
        <v>348</v>
      </c>
      <c r="B2012" s="1080"/>
      <c r="C2012" s="1081"/>
      <c r="D2012" s="337"/>
      <c r="E2012" s="343"/>
      <c r="F2012" s="289">
        <f t="shared" si="46"/>
        <v>0</v>
      </c>
    </row>
    <row r="2013" spans="1:6" ht="15.75" x14ac:dyDescent="0.25">
      <c r="A2013" s="337" t="s">
        <v>349</v>
      </c>
      <c r="B2013" s="1080"/>
      <c r="C2013" s="1081"/>
      <c r="D2013" s="342"/>
      <c r="E2013" s="343"/>
      <c r="F2013" s="289">
        <f t="shared" si="46"/>
        <v>0</v>
      </c>
    </row>
    <row r="2014" spans="1:6" ht="15.75" x14ac:dyDescent="0.25">
      <c r="A2014" s="337" t="s">
        <v>350</v>
      </c>
      <c r="B2014" s="1080"/>
      <c r="C2014" s="1081"/>
      <c r="D2014" s="337"/>
      <c r="E2014" s="343"/>
      <c r="F2014" s="289">
        <f t="shared" si="46"/>
        <v>0</v>
      </c>
    </row>
    <row r="2015" spans="1:6" ht="15.75" x14ac:dyDescent="0.25">
      <c r="A2015" s="337" t="s">
        <v>351</v>
      </c>
      <c r="B2015" s="1080"/>
      <c r="C2015" s="1081"/>
      <c r="D2015" s="337"/>
      <c r="E2015" s="343"/>
      <c r="F2015" s="289">
        <f t="shared" si="46"/>
        <v>0</v>
      </c>
    </row>
    <row r="2016" spans="1:6" ht="15.75" x14ac:dyDescent="0.25">
      <c r="A2016" s="337" t="s">
        <v>352</v>
      </c>
      <c r="B2016" s="1080"/>
      <c r="C2016" s="1081"/>
      <c r="D2016" s="342"/>
      <c r="E2016" s="343"/>
      <c r="F2016" s="289">
        <f t="shared" si="46"/>
        <v>0</v>
      </c>
    </row>
    <row r="2017" spans="1:6" ht="15.75" x14ac:dyDescent="0.25">
      <c r="A2017" s="337" t="s">
        <v>353</v>
      </c>
      <c r="B2017" s="1080"/>
      <c r="C2017" s="1081"/>
      <c r="D2017" s="337"/>
      <c r="E2017" s="343"/>
      <c r="F2017" s="289">
        <f t="shared" si="46"/>
        <v>0</v>
      </c>
    </row>
    <row r="2018" spans="1:6" ht="15.75" x14ac:dyDescent="0.25">
      <c r="A2018" s="337" t="s">
        <v>354</v>
      </c>
      <c r="B2018" s="1080"/>
      <c r="C2018" s="1081"/>
      <c r="D2018" s="337"/>
      <c r="E2018" s="343"/>
      <c r="F2018" s="289">
        <f t="shared" si="46"/>
        <v>0</v>
      </c>
    </row>
    <row r="2019" spans="1:6" ht="15.75" x14ac:dyDescent="0.25">
      <c r="A2019" s="337" t="s">
        <v>355</v>
      </c>
      <c r="B2019" s="1080"/>
      <c r="C2019" s="1081"/>
      <c r="D2019" s="342"/>
      <c r="E2019" s="343"/>
      <c r="F2019" s="289">
        <f t="shared" si="46"/>
        <v>0</v>
      </c>
    </row>
    <row r="2020" spans="1:6" ht="15.75" x14ac:dyDescent="0.25">
      <c r="A2020" s="337"/>
      <c r="B2020" s="1080"/>
      <c r="C2020" s="1081"/>
      <c r="D2020" s="337"/>
      <c r="E2020" s="343"/>
      <c r="F2020" s="289">
        <f t="shared" si="46"/>
        <v>0</v>
      </c>
    </row>
    <row r="2021" spans="1:6" ht="15.75" x14ac:dyDescent="0.25">
      <c r="A2021" s="337"/>
      <c r="B2021" s="1080"/>
      <c r="C2021" s="1081"/>
      <c r="D2021" s="337"/>
      <c r="E2021" s="343"/>
      <c r="F2021" s="289">
        <f t="shared" si="46"/>
        <v>0</v>
      </c>
    </row>
    <row r="2022" spans="1:6" ht="15.75" x14ac:dyDescent="0.25">
      <c r="A2022" s="337"/>
      <c r="B2022" s="1080"/>
      <c r="C2022" s="1081"/>
      <c r="D2022" s="337"/>
      <c r="E2022" s="343"/>
      <c r="F2022" s="289">
        <f t="shared" si="46"/>
        <v>0</v>
      </c>
    </row>
    <row r="2023" spans="1:6" ht="15.75" x14ac:dyDescent="0.25">
      <c r="A2023" s="344"/>
      <c r="B2023" s="1084"/>
      <c r="C2023" s="1085"/>
      <c r="D2023" s="337"/>
      <c r="E2023" s="343"/>
      <c r="F2023" s="289">
        <f t="shared" si="46"/>
        <v>0</v>
      </c>
    </row>
    <row r="2024" spans="1:6" ht="15.75" x14ac:dyDescent="0.25">
      <c r="A2024" s="290" t="s">
        <v>321</v>
      </c>
      <c r="B2024" s="955" t="s">
        <v>62</v>
      </c>
      <c r="C2024" s="956"/>
      <c r="D2024" s="290" t="s">
        <v>62</v>
      </c>
      <c r="E2024" s="290" t="s">
        <v>62</v>
      </c>
      <c r="F2024" s="291">
        <f>SUM(F2011:F2023)</f>
        <v>0</v>
      </c>
    </row>
    <row r="2025" spans="1:6" x14ac:dyDescent="0.25">
      <c r="A2025" s="1086" t="s">
        <v>683</v>
      </c>
      <c r="B2025" s="1087"/>
      <c r="C2025" s="1087"/>
      <c r="D2025" s="1087"/>
      <c r="E2025" s="1087"/>
      <c r="F2025" s="1088"/>
    </row>
    <row r="2026" spans="1:6" x14ac:dyDescent="0.25">
      <c r="A2026" s="1089" t="s">
        <v>315</v>
      </c>
      <c r="B2026" s="1091" t="s">
        <v>679</v>
      </c>
      <c r="C2026" s="1092"/>
      <c r="D2026" s="1095" t="s">
        <v>680</v>
      </c>
      <c r="E2026" s="1097" t="s">
        <v>681</v>
      </c>
      <c r="F2026" s="1098"/>
    </row>
    <row r="2027" spans="1:6" x14ac:dyDescent="0.25">
      <c r="A2027" s="1090"/>
      <c r="B2027" s="1093"/>
      <c r="C2027" s="1094"/>
      <c r="D2027" s="1096"/>
      <c r="E2027" s="287" t="s">
        <v>682</v>
      </c>
      <c r="F2027" s="287" t="s">
        <v>321</v>
      </c>
    </row>
    <row r="2028" spans="1:6" ht="15.75" x14ac:dyDescent="0.25">
      <c r="A2028" s="334"/>
      <c r="B2028" s="1082"/>
      <c r="C2028" s="1083"/>
      <c r="D2028" s="334"/>
      <c r="E2028" s="345"/>
      <c r="F2028" s="288">
        <f t="shared" ref="F2028:F2039" si="47">D2028*E2028</f>
        <v>0</v>
      </c>
    </row>
    <row r="2029" spans="1:6" ht="15.75" x14ac:dyDescent="0.25">
      <c r="A2029" s="337"/>
      <c r="B2029" s="1080"/>
      <c r="C2029" s="1081"/>
      <c r="D2029" s="337"/>
      <c r="E2029" s="343"/>
      <c r="F2029" s="289">
        <f t="shared" si="47"/>
        <v>0</v>
      </c>
    </row>
    <row r="2030" spans="1:6" ht="15.75" x14ac:dyDescent="0.25">
      <c r="A2030" s="337"/>
      <c r="B2030" s="1080"/>
      <c r="C2030" s="1081"/>
      <c r="D2030" s="342"/>
      <c r="E2030" s="343"/>
      <c r="F2030" s="289">
        <f t="shared" si="47"/>
        <v>0</v>
      </c>
    </row>
    <row r="2031" spans="1:6" ht="15.75" x14ac:dyDescent="0.25">
      <c r="A2031" s="337"/>
      <c r="B2031" s="1080"/>
      <c r="C2031" s="1081"/>
      <c r="D2031" s="337"/>
      <c r="E2031" s="343"/>
      <c r="F2031" s="289">
        <f t="shared" si="47"/>
        <v>0</v>
      </c>
    </row>
    <row r="2032" spans="1:6" ht="15.75" x14ac:dyDescent="0.25">
      <c r="A2032" s="337"/>
      <c r="B2032" s="1080"/>
      <c r="C2032" s="1081"/>
      <c r="D2032" s="337"/>
      <c r="E2032" s="343"/>
      <c r="F2032" s="289">
        <f t="shared" si="47"/>
        <v>0</v>
      </c>
    </row>
    <row r="2033" spans="1:6" ht="15.75" x14ac:dyDescent="0.25">
      <c r="A2033" s="337"/>
      <c r="B2033" s="1080"/>
      <c r="C2033" s="1081"/>
      <c r="D2033" s="342"/>
      <c r="E2033" s="343"/>
      <c r="F2033" s="289">
        <f t="shared" si="47"/>
        <v>0</v>
      </c>
    </row>
    <row r="2034" spans="1:6" ht="15.75" x14ac:dyDescent="0.25">
      <c r="A2034" s="337"/>
      <c r="B2034" s="1080"/>
      <c r="C2034" s="1081"/>
      <c r="D2034" s="337"/>
      <c r="E2034" s="343"/>
      <c r="F2034" s="289">
        <f t="shared" si="47"/>
        <v>0</v>
      </c>
    </row>
    <row r="2035" spans="1:6" ht="15.75" x14ac:dyDescent="0.25">
      <c r="A2035" s="337"/>
      <c r="B2035" s="1080"/>
      <c r="C2035" s="1081"/>
      <c r="D2035" s="337"/>
      <c r="E2035" s="343"/>
      <c r="F2035" s="289">
        <f t="shared" si="47"/>
        <v>0</v>
      </c>
    </row>
    <row r="2036" spans="1:6" ht="15.75" x14ac:dyDescent="0.25">
      <c r="A2036" s="337"/>
      <c r="B2036" s="1080"/>
      <c r="C2036" s="1081"/>
      <c r="D2036" s="342"/>
      <c r="E2036" s="343"/>
      <c r="F2036" s="289">
        <f t="shared" si="47"/>
        <v>0</v>
      </c>
    </row>
    <row r="2037" spans="1:6" ht="15.75" x14ac:dyDescent="0.25">
      <c r="A2037" s="337"/>
      <c r="B2037" s="1080"/>
      <c r="C2037" s="1081"/>
      <c r="D2037" s="337"/>
      <c r="E2037" s="343"/>
      <c r="F2037" s="289">
        <f t="shared" si="47"/>
        <v>0</v>
      </c>
    </row>
    <row r="2038" spans="1:6" ht="15.75" x14ac:dyDescent="0.25">
      <c r="A2038" s="337"/>
      <c r="B2038" s="1080"/>
      <c r="C2038" s="1081"/>
      <c r="D2038" s="337"/>
      <c r="E2038" s="343"/>
      <c r="F2038" s="289">
        <f t="shared" si="47"/>
        <v>0</v>
      </c>
    </row>
    <row r="2039" spans="1:6" ht="15.75" x14ac:dyDescent="0.25">
      <c r="A2039" s="337"/>
      <c r="B2039" s="1080"/>
      <c r="C2039" s="1081"/>
      <c r="D2039" s="342"/>
      <c r="E2039" s="343"/>
      <c r="F2039" s="289">
        <f t="shared" si="47"/>
        <v>0</v>
      </c>
    </row>
    <row r="2040" spans="1:6" ht="15.75" x14ac:dyDescent="0.25">
      <c r="A2040" s="290" t="s">
        <v>321</v>
      </c>
      <c r="B2040" s="955" t="s">
        <v>62</v>
      </c>
      <c r="C2040" s="956"/>
      <c r="D2040" s="290" t="s">
        <v>62</v>
      </c>
      <c r="E2040" s="290" t="s">
        <v>62</v>
      </c>
      <c r="F2040" s="291">
        <f>SUM(F2028:F2039)</f>
        <v>0</v>
      </c>
    </row>
    <row r="2042" spans="1:6" ht="15.75" x14ac:dyDescent="0.25">
      <c r="A2042" s="1113" t="s">
        <v>691</v>
      </c>
      <c r="B2042" s="1114"/>
      <c r="C2042" s="1114"/>
      <c r="D2042" s="1114"/>
      <c r="E2042" s="1114"/>
      <c r="F2042" s="454" t="s">
        <v>692</v>
      </c>
    </row>
    <row r="2043" spans="1:6" ht="15.75" x14ac:dyDescent="0.25">
      <c r="A2043" s="1112" t="s">
        <v>338</v>
      </c>
      <c r="B2043" s="1112"/>
      <c r="C2043" s="1112"/>
      <c r="D2043" s="1112"/>
      <c r="E2043" s="976"/>
      <c r="F2043" s="292">
        <f>$E$93+$E$263+$E$433+$E$603+$E$773+$E$943+$E$1113+$E$1283+$E$1453+$E$1623+$E$1793+$E$1963</f>
        <v>0</v>
      </c>
    </row>
    <row r="2044" spans="1:6" ht="15.75" x14ac:dyDescent="0.25">
      <c r="A2044" s="1112" t="s">
        <v>342</v>
      </c>
      <c r="B2044" s="1112"/>
      <c r="C2044" s="1112"/>
      <c r="D2044" s="1112"/>
      <c r="E2044" s="976"/>
      <c r="F2044" s="292">
        <f>$F$115+$F$285+$F$455+$F$625+$F$795+$F$965+$F$1135+$F$1305+$F$1475+$F$1645+$F$1815+$F$1985</f>
        <v>0</v>
      </c>
    </row>
    <row r="2045" spans="1:6" ht="15.75" x14ac:dyDescent="0.25">
      <c r="A2045" s="1112" t="s">
        <v>344</v>
      </c>
      <c r="B2045" s="1112"/>
      <c r="C2045" s="1112"/>
      <c r="D2045" s="1112"/>
      <c r="E2045" s="976"/>
      <c r="F2045" s="293">
        <f>$F$137+$F$307+$F$477+$F$647+$F$817+$F$987+$F$1157+$F$1327+$F$1497+$F$1667+$F$1837+$F$2007</f>
        <v>0</v>
      </c>
    </row>
  </sheetData>
  <sheetProtection algorithmName="SHA-512" hashValue="+hpywFq6WLO6d1mCzQdzDiXZPBwvstRhASedbT7cc58HxJyjtEVoDR38Jf8XIkE2/7GhaarXnDWJrBO2mAZbXg==" saltValue="n1sQN6wy+yMRHyK93zfslQ==" spinCount="100000" sheet="1" objects="1" scenarios="1"/>
  <mergeCells count="676">
    <mergeCell ref="B2037:C2037"/>
    <mergeCell ref="B2038:C2038"/>
    <mergeCell ref="B2039:C2039"/>
    <mergeCell ref="B2040:C2040"/>
    <mergeCell ref="B2028:C2028"/>
    <mergeCell ref="B2029:C2029"/>
    <mergeCell ref="B2030:C2030"/>
    <mergeCell ref="B2031:C2031"/>
    <mergeCell ref="B2032:C2032"/>
    <mergeCell ref="B2033:C2033"/>
    <mergeCell ref="B2034:C2034"/>
    <mergeCell ref="B2035:C2035"/>
    <mergeCell ref="B2036:C2036"/>
    <mergeCell ref="B2020:C2020"/>
    <mergeCell ref="B2021:C2021"/>
    <mergeCell ref="B2022:C2022"/>
    <mergeCell ref="B2023:C2023"/>
    <mergeCell ref="B2024:C2024"/>
    <mergeCell ref="A2025:F2025"/>
    <mergeCell ref="A2026:A2027"/>
    <mergeCell ref="B2026:C2027"/>
    <mergeCell ref="D2026:D2027"/>
    <mergeCell ref="E2026:F2026"/>
    <mergeCell ref="B2011:C2011"/>
    <mergeCell ref="B2012:C2012"/>
    <mergeCell ref="B2013:C2013"/>
    <mergeCell ref="B2014:C2014"/>
    <mergeCell ref="B2015:C2015"/>
    <mergeCell ref="B2016:C2016"/>
    <mergeCell ref="B2017:C2017"/>
    <mergeCell ref="B2018:C2018"/>
    <mergeCell ref="B2019:C2019"/>
    <mergeCell ref="A1886:F1886"/>
    <mergeCell ref="A1900:F1900"/>
    <mergeCell ref="A1946:F1946"/>
    <mergeCell ref="A1964:F1964"/>
    <mergeCell ref="A1986:F1986"/>
    <mergeCell ref="A2008:F2008"/>
    <mergeCell ref="A2009:A2010"/>
    <mergeCell ref="B2009:C2010"/>
    <mergeCell ref="D2009:D2010"/>
    <mergeCell ref="E2009:F2009"/>
    <mergeCell ref="B1877:F1877"/>
    <mergeCell ref="B1878:F1878"/>
    <mergeCell ref="B1879:F1879"/>
    <mergeCell ref="B1880:F1880"/>
    <mergeCell ref="B1881:F1881"/>
    <mergeCell ref="B1882:F1882"/>
    <mergeCell ref="B1883:F1883"/>
    <mergeCell ref="B1884:F1884"/>
    <mergeCell ref="B1885:F1885"/>
    <mergeCell ref="B1867:C1867"/>
    <mergeCell ref="B1868:C1868"/>
    <mergeCell ref="B1869:C1869"/>
    <mergeCell ref="B1870:C1870"/>
    <mergeCell ref="A1871:F1871"/>
    <mergeCell ref="B1873:F1873"/>
    <mergeCell ref="B1874:F1874"/>
    <mergeCell ref="B1875:F1875"/>
    <mergeCell ref="B1876:F1876"/>
    <mergeCell ref="B1858:C1858"/>
    <mergeCell ref="B1859:C1859"/>
    <mergeCell ref="B1860:C1860"/>
    <mergeCell ref="B1861:C1861"/>
    <mergeCell ref="B1862:C1862"/>
    <mergeCell ref="B1863:C1863"/>
    <mergeCell ref="B1864:C1864"/>
    <mergeCell ref="B1865:C1865"/>
    <mergeCell ref="B1866:C1866"/>
    <mergeCell ref="B1850:C1850"/>
    <mergeCell ref="B1851:C1851"/>
    <mergeCell ref="B1852:C1852"/>
    <mergeCell ref="B1853:C1853"/>
    <mergeCell ref="B1854:C1854"/>
    <mergeCell ref="A1855:F1855"/>
    <mergeCell ref="A1856:A1857"/>
    <mergeCell ref="B1856:C1857"/>
    <mergeCell ref="D1856:D1857"/>
    <mergeCell ref="E1856:F1856"/>
    <mergeCell ref="B1841:C1841"/>
    <mergeCell ref="B1842:C1842"/>
    <mergeCell ref="B1843:C1843"/>
    <mergeCell ref="B1844:C1844"/>
    <mergeCell ref="B1845:C1845"/>
    <mergeCell ref="B1846:C1846"/>
    <mergeCell ref="B1847:C1847"/>
    <mergeCell ref="B1848:C1848"/>
    <mergeCell ref="B1849:C1849"/>
    <mergeCell ref="A1716:F1716"/>
    <mergeCell ref="A1730:F1730"/>
    <mergeCell ref="A1776:F1776"/>
    <mergeCell ref="A1794:F1794"/>
    <mergeCell ref="A1816:F1816"/>
    <mergeCell ref="A1838:F1838"/>
    <mergeCell ref="A1839:A1840"/>
    <mergeCell ref="B1839:C1840"/>
    <mergeCell ref="D1839:D1840"/>
    <mergeCell ref="E1839:F1839"/>
    <mergeCell ref="B1707:F1707"/>
    <mergeCell ref="B1708:F1708"/>
    <mergeCell ref="B1709:F1709"/>
    <mergeCell ref="B1710:F1710"/>
    <mergeCell ref="B1711:F1711"/>
    <mergeCell ref="B1712:F1712"/>
    <mergeCell ref="B1713:F1713"/>
    <mergeCell ref="B1714:F1714"/>
    <mergeCell ref="B1715:F1715"/>
    <mergeCell ref="B1697:C1697"/>
    <mergeCell ref="B1698:C1698"/>
    <mergeCell ref="B1699:C1699"/>
    <mergeCell ref="B1700:C1700"/>
    <mergeCell ref="A1701:F1701"/>
    <mergeCell ref="B1703:F1703"/>
    <mergeCell ref="B1704:F1704"/>
    <mergeCell ref="B1705:F1705"/>
    <mergeCell ref="B1706:F1706"/>
    <mergeCell ref="B1688:C1688"/>
    <mergeCell ref="B1689:C1689"/>
    <mergeCell ref="B1690:C1690"/>
    <mergeCell ref="B1691:C1691"/>
    <mergeCell ref="B1692:C1692"/>
    <mergeCell ref="B1693:C1693"/>
    <mergeCell ref="B1694:C1694"/>
    <mergeCell ref="B1695:C1695"/>
    <mergeCell ref="B1696:C1696"/>
    <mergeCell ref="B1680:C1680"/>
    <mergeCell ref="B1681:C1681"/>
    <mergeCell ref="B1682:C1682"/>
    <mergeCell ref="B1683:C1683"/>
    <mergeCell ref="B1684:C1684"/>
    <mergeCell ref="A1685:F1685"/>
    <mergeCell ref="A1686:A1687"/>
    <mergeCell ref="B1686:C1687"/>
    <mergeCell ref="D1686:D1687"/>
    <mergeCell ref="E1686:F1686"/>
    <mergeCell ref="B1671:C1671"/>
    <mergeCell ref="B1672:C1672"/>
    <mergeCell ref="B1673:C1673"/>
    <mergeCell ref="B1674:C1674"/>
    <mergeCell ref="B1675:C1675"/>
    <mergeCell ref="B1676:C1676"/>
    <mergeCell ref="B1677:C1677"/>
    <mergeCell ref="B1678:C1678"/>
    <mergeCell ref="B1679:C1679"/>
    <mergeCell ref="A1546:F1546"/>
    <mergeCell ref="A1560:F1560"/>
    <mergeCell ref="A1606:F1606"/>
    <mergeCell ref="A1624:F1624"/>
    <mergeCell ref="A1646:F1646"/>
    <mergeCell ref="A1668:F1668"/>
    <mergeCell ref="A1669:A1670"/>
    <mergeCell ref="B1669:C1670"/>
    <mergeCell ref="D1669:D1670"/>
    <mergeCell ref="E1669:F1669"/>
    <mergeCell ref="B1537:F1537"/>
    <mergeCell ref="B1538:F1538"/>
    <mergeCell ref="B1539:F1539"/>
    <mergeCell ref="B1540:F1540"/>
    <mergeCell ref="B1541:F1541"/>
    <mergeCell ref="B1542:F1542"/>
    <mergeCell ref="B1543:F1543"/>
    <mergeCell ref="B1544:F1544"/>
    <mergeCell ref="B1545:F1545"/>
    <mergeCell ref="B1527:C1527"/>
    <mergeCell ref="B1528:C1528"/>
    <mergeCell ref="B1529:C1529"/>
    <mergeCell ref="B1530:C1530"/>
    <mergeCell ref="A1531:F1531"/>
    <mergeCell ref="B1533:F1533"/>
    <mergeCell ref="B1534:F1534"/>
    <mergeCell ref="B1535:F1535"/>
    <mergeCell ref="B1536:F1536"/>
    <mergeCell ref="B1518:C1518"/>
    <mergeCell ref="B1519:C1519"/>
    <mergeCell ref="B1520:C1520"/>
    <mergeCell ref="B1521:C1521"/>
    <mergeCell ref="B1522:C1522"/>
    <mergeCell ref="B1523:C1523"/>
    <mergeCell ref="B1524:C1524"/>
    <mergeCell ref="B1525:C1525"/>
    <mergeCell ref="B1526:C1526"/>
    <mergeCell ref="B1510:C1510"/>
    <mergeCell ref="B1511:C1511"/>
    <mergeCell ref="B1512:C1512"/>
    <mergeCell ref="B1513:C1513"/>
    <mergeCell ref="B1514:C1514"/>
    <mergeCell ref="A1515:F1515"/>
    <mergeCell ref="A1516:A1517"/>
    <mergeCell ref="B1516:C1517"/>
    <mergeCell ref="D1516:D1517"/>
    <mergeCell ref="E1516:F1516"/>
    <mergeCell ref="B1501:C1501"/>
    <mergeCell ref="B1502:C1502"/>
    <mergeCell ref="B1503:C1503"/>
    <mergeCell ref="B1504:C1504"/>
    <mergeCell ref="B1505:C1505"/>
    <mergeCell ref="B1506:C1506"/>
    <mergeCell ref="B1507:C1507"/>
    <mergeCell ref="B1508:C1508"/>
    <mergeCell ref="B1509:C1509"/>
    <mergeCell ref="A1376:F1376"/>
    <mergeCell ref="A1390:F1390"/>
    <mergeCell ref="A1436:F1436"/>
    <mergeCell ref="A1454:F1454"/>
    <mergeCell ref="A1476:F1476"/>
    <mergeCell ref="A1498:F1498"/>
    <mergeCell ref="A1499:A1500"/>
    <mergeCell ref="B1499:C1500"/>
    <mergeCell ref="D1499:D1500"/>
    <mergeCell ref="E1499:F1499"/>
    <mergeCell ref="B1367:F1367"/>
    <mergeCell ref="B1368:F1368"/>
    <mergeCell ref="B1369:F1369"/>
    <mergeCell ref="B1370:F1370"/>
    <mergeCell ref="B1371:F1371"/>
    <mergeCell ref="B1372:F1372"/>
    <mergeCell ref="B1373:F1373"/>
    <mergeCell ref="B1374:F1374"/>
    <mergeCell ref="B1375:F1375"/>
    <mergeCell ref="B1357:C1357"/>
    <mergeCell ref="B1358:C1358"/>
    <mergeCell ref="B1359:C1359"/>
    <mergeCell ref="B1360:C1360"/>
    <mergeCell ref="A1361:F1361"/>
    <mergeCell ref="B1363:F1363"/>
    <mergeCell ref="B1364:F1364"/>
    <mergeCell ref="B1365:F1365"/>
    <mergeCell ref="B1366:F1366"/>
    <mergeCell ref="B1348:C1348"/>
    <mergeCell ref="B1349:C1349"/>
    <mergeCell ref="B1350:C1350"/>
    <mergeCell ref="B1351:C1351"/>
    <mergeCell ref="B1352:C1352"/>
    <mergeCell ref="B1353:C1353"/>
    <mergeCell ref="B1354:C1354"/>
    <mergeCell ref="B1355:C1355"/>
    <mergeCell ref="B1356:C1356"/>
    <mergeCell ref="B1340:C1340"/>
    <mergeCell ref="B1341:C1341"/>
    <mergeCell ref="B1342:C1342"/>
    <mergeCell ref="B1343:C1343"/>
    <mergeCell ref="B1344:C1344"/>
    <mergeCell ref="A1345:F1345"/>
    <mergeCell ref="A1346:A1347"/>
    <mergeCell ref="B1346:C1347"/>
    <mergeCell ref="D1346:D1347"/>
    <mergeCell ref="E1346:F1346"/>
    <mergeCell ref="B1331:C1331"/>
    <mergeCell ref="B1332:C1332"/>
    <mergeCell ref="B1333:C1333"/>
    <mergeCell ref="B1334:C1334"/>
    <mergeCell ref="B1335:C1335"/>
    <mergeCell ref="B1336:C1336"/>
    <mergeCell ref="B1337:C1337"/>
    <mergeCell ref="B1338:C1338"/>
    <mergeCell ref="B1339:C1339"/>
    <mergeCell ref="A1206:F1206"/>
    <mergeCell ref="A1220:F1220"/>
    <mergeCell ref="A1266:F1266"/>
    <mergeCell ref="A1284:F1284"/>
    <mergeCell ref="A1306:F1306"/>
    <mergeCell ref="A1328:F1328"/>
    <mergeCell ref="A1329:A1330"/>
    <mergeCell ref="B1329:C1330"/>
    <mergeCell ref="D1329:D1330"/>
    <mergeCell ref="E1329:F1329"/>
    <mergeCell ref="B1197:F1197"/>
    <mergeCell ref="B1198:F1198"/>
    <mergeCell ref="B1199:F1199"/>
    <mergeCell ref="B1200:F1200"/>
    <mergeCell ref="B1201:F1201"/>
    <mergeCell ref="B1202:F1202"/>
    <mergeCell ref="B1203:F1203"/>
    <mergeCell ref="B1204:F1204"/>
    <mergeCell ref="B1205:F1205"/>
    <mergeCell ref="B1187:C1187"/>
    <mergeCell ref="B1188:C1188"/>
    <mergeCell ref="B1189:C1189"/>
    <mergeCell ref="B1190:C1190"/>
    <mergeCell ref="A1191:F1191"/>
    <mergeCell ref="B1193:F1193"/>
    <mergeCell ref="B1194:F1194"/>
    <mergeCell ref="B1195:F1195"/>
    <mergeCell ref="B1196:F1196"/>
    <mergeCell ref="B1178:C1178"/>
    <mergeCell ref="B1179:C1179"/>
    <mergeCell ref="B1180:C1180"/>
    <mergeCell ref="B1181:C1181"/>
    <mergeCell ref="B1182:C1182"/>
    <mergeCell ref="B1183:C1183"/>
    <mergeCell ref="B1184:C1184"/>
    <mergeCell ref="B1185:C1185"/>
    <mergeCell ref="B1186:C1186"/>
    <mergeCell ref="B1171:C1171"/>
    <mergeCell ref="B1172:C1172"/>
    <mergeCell ref="B1173:C1173"/>
    <mergeCell ref="B1174:C1174"/>
    <mergeCell ref="A1175:F1175"/>
    <mergeCell ref="A1176:A1177"/>
    <mergeCell ref="B1176:C1177"/>
    <mergeCell ref="D1176:D1177"/>
    <mergeCell ref="E1176:F1176"/>
    <mergeCell ref="B1162:C1162"/>
    <mergeCell ref="B1163:C1163"/>
    <mergeCell ref="B1164:C1164"/>
    <mergeCell ref="B1165:C1165"/>
    <mergeCell ref="B1166:C1166"/>
    <mergeCell ref="B1167:C1167"/>
    <mergeCell ref="B1168:C1168"/>
    <mergeCell ref="B1169:C1169"/>
    <mergeCell ref="B1170:C1170"/>
    <mergeCell ref="A1096:F1096"/>
    <mergeCell ref="A1114:F1114"/>
    <mergeCell ref="A1136:F1136"/>
    <mergeCell ref="A1158:F1158"/>
    <mergeCell ref="A1159:A1160"/>
    <mergeCell ref="B1159:C1160"/>
    <mergeCell ref="D1159:D1160"/>
    <mergeCell ref="E1159:F1159"/>
    <mergeCell ref="B1161:C1161"/>
    <mergeCell ref="B1029:F1029"/>
    <mergeCell ref="B1030:F1030"/>
    <mergeCell ref="B1031:F1031"/>
    <mergeCell ref="B1032:F1032"/>
    <mergeCell ref="B1033:F1033"/>
    <mergeCell ref="B1034:F1034"/>
    <mergeCell ref="B1035:F1035"/>
    <mergeCell ref="A1036:F1036"/>
    <mergeCell ref="A1050:F1050"/>
    <mergeCell ref="B1019:C1019"/>
    <mergeCell ref="B1020:C1020"/>
    <mergeCell ref="A1021:F1021"/>
    <mergeCell ref="B1023:F1023"/>
    <mergeCell ref="B1024:F1024"/>
    <mergeCell ref="B1025:F1025"/>
    <mergeCell ref="B1026:F1026"/>
    <mergeCell ref="B1027:F1027"/>
    <mergeCell ref="B1028:F1028"/>
    <mergeCell ref="B1010:C1010"/>
    <mergeCell ref="B1011:C1011"/>
    <mergeCell ref="B1012:C1012"/>
    <mergeCell ref="B1013:C1013"/>
    <mergeCell ref="B1014:C1014"/>
    <mergeCell ref="B1015:C1015"/>
    <mergeCell ref="B1016:C1016"/>
    <mergeCell ref="B1017:C1017"/>
    <mergeCell ref="B1018:C1018"/>
    <mergeCell ref="B1003:C1003"/>
    <mergeCell ref="B1004:C1004"/>
    <mergeCell ref="A1005:F1005"/>
    <mergeCell ref="A1006:A1007"/>
    <mergeCell ref="B1006:C1007"/>
    <mergeCell ref="D1006:D1007"/>
    <mergeCell ref="E1006:F1006"/>
    <mergeCell ref="B1008:C1008"/>
    <mergeCell ref="B1009:C1009"/>
    <mergeCell ref="B994:C994"/>
    <mergeCell ref="B995:C995"/>
    <mergeCell ref="B996:C996"/>
    <mergeCell ref="B997:C997"/>
    <mergeCell ref="B998:C998"/>
    <mergeCell ref="B999:C999"/>
    <mergeCell ref="B1000:C1000"/>
    <mergeCell ref="B1001:C1001"/>
    <mergeCell ref="B1002:C1002"/>
    <mergeCell ref="A966:F966"/>
    <mergeCell ref="A988:F988"/>
    <mergeCell ref="A989:A990"/>
    <mergeCell ref="B989:C990"/>
    <mergeCell ref="D989:D990"/>
    <mergeCell ref="E989:F989"/>
    <mergeCell ref="B991:C991"/>
    <mergeCell ref="B992:C992"/>
    <mergeCell ref="B993:C993"/>
    <mergeCell ref="B861:F861"/>
    <mergeCell ref="B862:F862"/>
    <mergeCell ref="B863:F863"/>
    <mergeCell ref="B864:F864"/>
    <mergeCell ref="B865:F865"/>
    <mergeCell ref="A866:F866"/>
    <mergeCell ref="A880:F880"/>
    <mergeCell ref="A926:F926"/>
    <mergeCell ref="A944:F944"/>
    <mergeCell ref="A851:F851"/>
    <mergeCell ref="B853:F853"/>
    <mergeCell ref="B854:F854"/>
    <mergeCell ref="B855:F855"/>
    <mergeCell ref="B856:F856"/>
    <mergeCell ref="B857:F857"/>
    <mergeCell ref="B858:F858"/>
    <mergeCell ref="B859:F859"/>
    <mergeCell ref="B860:F860"/>
    <mergeCell ref="A2045:E2045"/>
    <mergeCell ref="A2042:E2042"/>
    <mergeCell ref="A1:F1"/>
    <mergeCell ref="B3:F3"/>
    <mergeCell ref="B4:F4"/>
    <mergeCell ref="B5:F5"/>
    <mergeCell ref="B6:F6"/>
    <mergeCell ref="A2043:E2043"/>
    <mergeCell ref="A2044:E2044"/>
    <mergeCell ref="B13:F13"/>
    <mergeCell ref="B14:F14"/>
    <mergeCell ref="B15:F15"/>
    <mergeCell ref="A16:F16"/>
    <mergeCell ref="A30:F30"/>
    <mergeCell ref="A76:F76"/>
    <mergeCell ref="B7:F7"/>
    <mergeCell ref="B8:F8"/>
    <mergeCell ref="B9:F9"/>
    <mergeCell ref="B10:F10"/>
    <mergeCell ref="B11:F11"/>
    <mergeCell ref="B12:F12"/>
    <mergeCell ref="B141:C141"/>
    <mergeCell ref="B142:C142"/>
    <mergeCell ref="B143:C143"/>
    <mergeCell ref="B144:C144"/>
    <mergeCell ref="B145:C145"/>
    <mergeCell ref="B146:C146"/>
    <mergeCell ref="A94:F94"/>
    <mergeCell ref="A116:F116"/>
    <mergeCell ref="A138:F138"/>
    <mergeCell ref="A139:A140"/>
    <mergeCell ref="B139:C140"/>
    <mergeCell ref="D139:D140"/>
    <mergeCell ref="E139:F139"/>
    <mergeCell ref="B153:C153"/>
    <mergeCell ref="B154:C154"/>
    <mergeCell ref="A155:F155"/>
    <mergeCell ref="A156:A157"/>
    <mergeCell ref="B156:C157"/>
    <mergeCell ref="D156:D157"/>
    <mergeCell ref="E156:F156"/>
    <mergeCell ref="B147:C147"/>
    <mergeCell ref="B148:C148"/>
    <mergeCell ref="B149:C149"/>
    <mergeCell ref="B150:C150"/>
    <mergeCell ref="B151:C151"/>
    <mergeCell ref="B152:C152"/>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76:F176"/>
    <mergeCell ref="B177:F177"/>
    <mergeCell ref="B178:F178"/>
    <mergeCell ref="B179:F179"/>
    <mergeCell ref="B180:F180"/>
    <mergeCell ref="B181:F181"/>
    <mergeCell ref="B170:C170"/>
    <mergeCell ref="A171:F171"/>
    <mergeCell ref="B173:F173"/>
    <mergeCell ref="B174:F174"/>
    <mergeCell ref="B175:F175"/>
    <mergeCell ref="A246:F246"/>
    <mergeCell ref="A264:F264"/>
    <mergeCell ref="A286:F286"/>
    <mergeCell ref="A308:F308"/>
    <mergeCell ref="A309:A310"/>
    <mergeCell ref="B309:C310"/>
    <mergeCell ref="D309:D310"/>
    <mergeCell ref="E309:F309"/>
    <mergeCell ref="B182:F182"/>
    <mergeCell ref="B183:F183"/>
    <mergeCell ref="B184:F184"/>
    <mergeCell ref="B185:F185"/>
    <mergeCell ref="A186:F186"/>
    <mergeCell ref="A200:F200"/>
    <mergeCell ref="B317:C317"/>
    <mergeCell ref="B318:C318"/>
    <mergeCell ref="B319:C319"/>
    <mergeCell ref="B320:C320"/>
    <mergeCell ref="B321:C321"/>
    <mergeCell ref="B322:C322"/>
    <mergeCell ref="B311:C311"/>
    <mergeCell ref="B312:C312"/>
    <mergeCell ref="B313:C313"/>
    <mergeCell ref="B314:C314"/>
    <mergeCell ref="B315:C315"/>
    <mergeCell ref="B316:C316"/>
    <mergeCell ref="B328:C328"/>
    <mergeCell ref="B329:C329"/>
    <mergeCell ref="B330:C330"/>
    <mergeCell ref="B331:C331"/>
    <mergeCell ref="B332:C332"/>
    <mergeCell ref="B333:C333"/>
    <mergeCell ref="B323:C323"/>
    <mergeCell ref="B324:C324"/>
    <mergeCell ref="A325:F325"/>
    <mergeCell ref="A326:A327"/>
    <mergeCell ref="B326:C327"/>
    <mergeCell ref="D326:D327"/>
    <mergeCell ref="E326:F326"/>
    <mergeCell ref="B340:C340"/>
    <mergeCell ref="A341:F341"/>
    <mergeCell ref="B343:F343"/>
    <mergeCell ref="B344:F344"/>
    <mergeCell ref="B345:F345"/>
    <mergeCell ref="B334:C334"/>
    <mergeCell ref="B335:C335"/>
    <mergeCell ref="B336:C336"/>
    <mergeCell ref="B337:C337"/>
    <mergeCell ref="B338:C338"/>
    <mergeCell ref="B339:C339"/>
    <mergeCell ref="B352:F352"/>
    <mergeCell ref="B353:F353"/>
    <mergeCell ref="B354:F354"/>
    <mergeCell ref="B355:F355"/>
    <mergeCell ref="A356:F356"/>
    <mergeCell ref="A370:F370"/>
    <mergeCell ref="B346:F346"/>
    <mergeCell ref="B347:F347"/>
    <mergeCell ref="B348:F348"/>
    <mergeCell ref="B349:F349"/>
    <mergeCell ref="B350:F350"/>
    <mergeCell ref="B351:F351"/>
    <mergeCell ref="B481:C481"/>
    <mergeCell ref="B482:C482"/>
    <mergeCell ref="B483:C483"/>
    <mergeCell ref="B484:C484"/>
    <mergeCell ref="B485:C485"/>
    <mergeCell ref="B486:C486"/>
    <mergeCell ref="A416:F416"/>
    <mergeCell ref="A434:F434"/>
    <mergeCell ref="A456:F456"/>
    <mergeCell ref="A478:F478"/>
    <mergeCell ref="A479:A480"/>
    <mergeCell ref="B479:C480"/>
    <mergeCell ref="D479:D480"/>
    <mergeCell ref="E479:F479"/>
    <mergeCell ref="B493:C493"/>
    <mergeCell ref="B494:C494"/>
    <mergeCell ref="A495:F495"/>
    <mergeCell ref="A496:A497"/>
    <mergeCell ref="B496:C497"/>
    <mergeCell ref="D496:D497"/>
    <mergeCell ref="E496:F496"/>
    <mergeCell ref="B487:C487"/>
    <mergeCell ref="B488:C488"/>
    <mergeCell ref="B489:C489"/>
    <mergeCell ref="B490:C490"/>
    <mergeCell ref="B491:C491"/>
    <mergeCell ref="B492:C492"/>
    <mergeCell ref="B504:C504"/>
    <mergeCell ref="B505:C505"/>
    <mergeCell ref="B506:C506"/>
    <mergeCell ref="B507:C507"/>
    <mergeCell ref="B508:C508"/>
    <mergeCell ref="B509:C509"/>
    <mergeCell ref="B498:C498"/>
    <mergeCell ref="B499:C499"/>
    <mergeCell ref="B500:C500"/>
    <mergeCell ref="B501:C501"/>
    <mergeCell ref="B502:C502"/>
    <mergeCell ref="B503:C503"/>
    <mergeCell ref="B516:F516"/>
    <mergeCell ref="B517:F517"/>
    <mergeCell ref="B518:F518"/>
    <mergeCell ref="B519:F519"/>
    <mergeCell ref="B520:F520"/>
    <mergeCell ref="B521:F521"/>
    <mergeCell ref="B510:C510"/>
    <mergeCell ref="A511:F511"/>
    <mergeCell ref="B513:F513"/>
    <mergeCell ref="B514:F514"/>
    <mergeCell ref="B515:F515"/>
    <mergeCell ref="A586:F586"/>
    <mergeCell ref="A604:F604"/>
    <mergeCell ref="A626:F626"/>
    <mergeCell ref="A648:F648"/>
    <mergeCell ref="A649:A650"/>
    <mergeCell ref="B649:C650"/>
    <mergeCell ref="D649:D650"/>
    <mergeCell ref="E649:F649"/>
    <mergeCell ref="B522:F522"/>
    <mergeCell ref="B523:F523"/>
    <mergeCell ref="B524:F524"/>
    <mergeCell ref="B525:F525"/>
    <mergeCell ref="A526:F526"/>
    <mergeCell ref="A540:F540"/>
    <mergeCell ref="B657:C657"/>
    <mergeCell ref="B658:C658"/>
    <mergeCell ref="B659:C659"/>
    <mergeCell ref="B660:C660"/>
    <mergeCell ref="B661:C661"/>
    <mergeCell ref="B662:C662"/>
    <mergeCell ref="B651:C651"/>
    <mergeCell ref="B652:C652"/>
    <mergeCell ref="B653:C653"/>
    <mergeCell ref="B654:C654"/>
    <mergeCell ref="B655:C655"/>
    <mergeCell ref="B656:C656"/>
    <mergeCell ref="B668:C668"/>
    <mergeCell ref="B669:C669"/>
    <mergeCell ref="B670:C670"/>
    <mergeCell ref="B671:C671"/>
    <mergeCell ref="B672:C672"/>
    <mergeCell ref="B673:C673"/>
    <mergeCell ref="B663:C663"/>
    <mergeCell ref="B664:C664"/>
    <mergeCell ref="A665:F665"/>
    <mergeCell ref="A666:A667"/>
    <mergeCell ref="B666:C667"/>
    <mergeCell ref="D666:D667"/>
    <mergeCell ref="E666:F666"/>
    <mergeCell ref="B680:C680"/>
    <mergeCell ref="A681:F681"/>
    <mergeCell ref="B683:F683"/>
    <mergeCell ref="B684:F684"/>
    <mergeCell ref="B685:F685"/>
    <mergeCell ref="B674:C674"/>
    <mergeCell ref="B675:C675"/>
    <mergeCell ref="B676:C676"/>
    <mergeCell ref="B677:C677"/>
    <mergeCell ref="B678:C678"/>
    <mergeCell ref="B679:C679"/>
    <mergeCell ref="B692:F692"/>
    <mergeCell ref="B693:F693"/>
    <mergeCell ref="B694:F694"/>
    <mergeCell ref="B695:F695"/>
    <mergeCell ref="A696:F696"/>
    <mergeCell ref="A710:F710"/>
    <mergeCell ref="B686:F686"/>
    <mergeCell ref="B687:F687"/>
    <mergeCell ref="B688:F688"/>
    <mergeCell ref="B689:F689"/>
    <mergeCell ref="B690:F690"/>
    <mergeCell ref="B691:F691"/>
    <mergeCell ref="B821:C821"/>
    <mergeCell ref="B822:C822"/>
    <mergeCell ref="B823:C823"/>
    <mergeCell ref="B824:C824"/>
    <mergeCell ref="B825:C825"/>
    <mergeCell ref="B826:C826"/>
    <mergeCell ref="A756:F756"/>
    <mergeCell ref="A774:F774"/>
    <mergeCell ref="A796:F796"/>
    <mergeCell ref="A818:F818"/>
    <mergeCell ref="A819:A820"/>
    <mergeCell ref="B819:C820"/>
    <mergeCell ref="D819:D820"/>
    <mergeCell ref="E819:F819"/>
    <mergeCell ref="B833:C833"/>
    <mergeCell ref="B834:C834"/>
    <mergeCell ref="A835:F835"/>
    <mergeCell ref="A836:A837"/>
    <mergeCell ref="B836:C837"/>
    <mergeCell ref="D836:D837"/>
    <mergeCell ref="E836:F836"/>
    <mergeCell ref="B827:C827"/>
    <mergeCell ref="B828:C828"/>
    <mergeCell ref="B829:C829"/>
    <mergeCell ref="B830:C830"/>
    <mergeCell ref="B831:C831"/>
    <mergeCell ref="B832:C832"/>
    <mergeCell ref="B850:C850"/>
    <mergeCell ref="B844:C844"/>
    <mergeCell ref="B845:C845"/>
    <mergeCell ref="B846:C846"/>
    <mergeCell ref="B847:C847"/>
    <mergeCell ref="B848:C848"/>
    <mergeCell ref="B849:C849"/>
    <mergeCell ref="B838:C838"/>
    <mergeCell ref="B839:C839"/>
    <mergeCell ref="B840:C840"/>
    <mergeCell ref="B841:C841"/>
    <mergeCell ref="B842:C842"/>
    <mergeCell ref="B843:C843"/>
  </mergeCells>
  <dataValidations count="6">
    <dataValidation type="list" allowBlank="1" showInputMessage="1" showErrorMessage="1" sqref="A821:A833 A651:A663 A481:A493 A311:A323 A141:A149 A991:A1003 A1841:A1853 A1671:A1683 A1501:A1513 A1331:A1343 A1161:A1169 A2011:A2023">
      <formula1>"Reprodutores,Matrizes,Bois + 36 meses,Novilhos de 24 a 36 meses,Novilhas de 24 a 36 meses,Garrotes de 12 a 24 meses,Garrotas de 12 a 24 meses,Bezerros até 12 meses,Bezerras até 12 meses"</formula1>
    </dataValidation>
    <dataValidation type="whole" allowBlank="1" showInputMessage="1" showErrorMessage="1" errorTitle="ERRO !" error="Deve ser um número inteiro, menor que 500!" sqref="D142 D1162">
      <formula1>0</formula1>
      <formula2>1000</formula2>
    </dataValidation>
    <dataValidation type="whole" allowBlank="1" showInputMessage="1" showErrorMessage="1" errorTitle="ERRO !" error="Deve ser um número inteiro, menor que 500!" sqref="D838:D849 D141 D311:D323 D328:D339 D481:D493 D498:D509 D651:D663 D668:D679 D821:D833 D143:D153 D158:D169 D1008:D1019 D991:D1003 D1858:D1869 D1161 D1331:D1343 D1348:D1359 D1501:D1513 D1518:D1529 D1671:D1683 D1688:D1699 D1841:D1853 D1163:D1173 D1178:D1189 D2028:D2039 D2011:D2023">
      <formula1>0</formula1>
      <formula2>500</formula2>
    </dataValidation>
    <dataValidation type="list" allowBlank="1" showInputMessage="1" showErrorMessage="1" sqref="A838:A849 A328:A339 A498:A509 A668:A679 A158:A169 A1008:A1019 A1858:A1869 A1348:A1359 A1518:A1529 A1688:A1699 A1178:A1189 A2028:A2039">
      <formula1>"Bode,Cabra,Cabrita maior,Cabrita menor,Cabrito maior,Cabrito menor,Carneiro,Ovelha,Borrega maior,Borrega menor,Borrego maior,Borrego menor,Cavalo,Égua,Burro,Mula"</formula1>
    </dataValidation>
    <dataValidation type="list" allowBlank="1" showInputMessage="1" showErrorMessage="1" sqref="B686 B6 B346 B516 B176 B856 B1706 B1026 B1366 B1536 B1196 B1876">
      <formula1>posse</formula1>
    </dataValidation>
    <dataValidation type="list" allowBlank="1" showInputMessage="1" showErrorMessage="1" sqref="B758 B418 B82 B588 B78:B80 B248:B252 B928 B1778 B1438 B1102 B1608 B1098:B1100 B1268:B1272 B1948">
      <formula1>"Produtiva,Não Produtiva"</formula1>
    </dataValidation>
  </dataValidations>
  <pageMargins left="0.51181102362204722" right="0.51181102362204722" top="0.78740157480314965" bottom="0.78740157480314965" header="0.31496062992125984" footer="0.31496062992125984"/>
  <pageSetup paperSize="9" scale="51" fitToHeight="0" orientation="portrait" blackAndWhite="1" horizontalDpi="4294967294" verticalDpi="4294967294" r:id="rId1"/>
  <headerFooter>
    <oddHeader>&amp;A</oddHeader>
  </headerFooter>
  <rowBreaks count="23" manualBreakCount="23">
    <brk id="93" max="5" man="1"/>
    <brk id="170" max="5" man="1"/>
    <brk id="263" max="5" man="1"/>
    <brk id="340" max="5" man="1"/>
    <brk id="433" max="5" man="1"/>
    <brk id="510" max="5" man="1"/>
    <brk id="603" max="5" man="1"/>
    <brk id="680" max="5" man="1"/>
    <brk id="773" max="5" man="1"/>
    <brk id="850" max="5" man="1"/>
    <brk id="943" max="5" man="1"/>
    <brk id="1020" max="5" man="1"/>
    <brk id="1113" max="5" man="1"/>
    <brk id="1190" max="5" man="1"/>
    <brk id="1283" max="5" man="1"/>
    <brk id="1360" max="5" man="1"/>
    <brk id="1453" max="5" man="1"/>
    <brk id="1530" max="5" man="1"/>
    <brk id="1623" max="5" man="1"/>
    <brk id="1700" max="5" man="1"/>
    <brk id="1793" max="5" man="1"/>
    <brk id="1870" max="5" man="1"/>
    <brk id="196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676275</xdr:colOff>
                    <xdr:row>0</xdr:row>
                    <xdr:rowOff>200025</xdr:rowOff>
                  </from>
                  <to>
                    <xdr:col>1</xdr:col>
                    <xdr:colOff>904875</xdr:colOff>
                    <xdr:row>1</xdr:row>
                    <xdr:rowOff>171450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2</xdr:col>
                    <xdr:colOff>1390650</xdr:colOff>
                    <xdr:row>0</xdr:row>
                    <xdr:rowOff>200025</xdr:rowOff>
                  </from>
                  <to>
                    <xdr:col>2</xdr:col>
                    <xdr:colOff>1619250</xdr:colOff>
                    <xdr:row>1</xdr:row>
                    <xdr:rowOff>171450</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676275</xdr:colOff>
                    <xdr:row>170</xdr:row>
                    <xdr:rowOff>200025</xdr:rowOff>
                  </from>
                  <to>
                    <xdr:col>1</xdr:col>
                    <xdr:colOff>904875</xdr:colOff>
                    <xdr:row>171</xdr:row>
                    <xdr:rowOff>171450</xdr:rowOff>
                  </to>
                </anchor>
              </controlPr>
            </control>
          </mc:Choice>
        </mc:AlternateContent>
        <mc:AlternateContent xmlns:mc="http://schemas.openxmlformats.org/markup-compatibility/2006">
          <mc:Choice Requires="x14">
            <control shapeId="13318" r:id="rId7" name="Check Box 6">
              <controlPr defaultSize="0" autoFill="0" autoLine="0" autoPict="0">
                <anchor moveWithCells="1">
                  <from>
                    <xdr:col>2</xdr:col>
                    <xdr:colOff>1390650</xdr:colOff>
                    <xdr:row>170</xdr:row>
                    <xdr:rowOff>200025</xdr:rowOff>
                  </from>
                  <to>
                    <xdr:col>2</xdr:col>
                    <xdr:colOff>1619250</xdr:colOff>
                    <xdr:row>171</xdr:row>
                    <xdr:rowOff>171450</xdr:rowOff>
                  </to>
                </anchor>
              </controlPr>
            </control>
          </mc:Choice>
        </mc:AlternateContent>
        <mc:AlternateContent xmlns:mc="http://schemas.openxmlformats.org/markup-compatibility/2006">
          <mc:Choice Requires="x14">
            <control shapeId="13319" r:id="rId8" name="Check Box 7">
              <controlPr defaultSize="0" autoFill="0" autoLine="0" autoPict="0">
                <anchor moveWithCells="1">
                  <from>
                    <xdr:col>1</xdr:col>
                    <xdr:colOff>676275</xdr:colOff>
                    <xdr:row>340</xdr:row>
                    <xdr:rowOff>200025</xdr:rowOff>
                  </from>
                  <to>
                    <xdr:col>1</xdr:col>
                    <xdr:colOff>904875</xdr:colOff>
                    <xdr:row>341</xdr:row>
                    <xdr:rowOff>171450</xdr:rowOff>
                  </to>
                </anchor>
              </controlPr>
            </control>
          </mc:Choice>
        </mc:AlternateContent>
        <mc:AlternateContent xmlns:mc="http://schemas.openxmlformats.org/markup-compatibility/2006">
          <mc:Choice Requires="x14">
            <control shapeId="13320" r:id="rId9" name="Check Box 8">
              <controlPr defaultSize="0" autoFill="0" autoLine="0" autoPict="0">
                <anchor moveWithCells="1">
                  <from>
                    <xdr:col>2</xdr:col>
                    <xdr:colOff>1390650</xdr:colOff>
                    <xdr:row>340</xdr:row>
                    <xdr:rowOff>200025</xdr:rowOff>
                  </from>
                  <to>
                    <xdr:col>2</xdr:col>
                    <xdr:colOff>1619250</xdr:colOff>
                    <xdr:row>341</xdr:row>
                    <xdr:rowOff>171450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1</xdr:col>
                    <xdr:colOff>676275</xdr:colOff>
                    <xdr:row>510</xdr:row>
                    <xdr:rowOff>200025</xdr:rowOff>
                  </from>
                  <to>
                    <xdr:col>1</xdr:col>
                    <xdr:colOff>904875</xdr:colOff>
                    <xdr:row>511</xdr:row>
                    <xdr:rowOff>171450</xdr:rowOff>
                  </to>
                </anchor>
              </controlPr>
            </control>
          </mc:Choice>
        </mc:AlternateContent>
        <mc:AlternateContent xmlns:mc="http://schemas.openxmlformats.org/markup-compatibility/2006">
          <mc:Choice Requires="x14">
            <control shapeId="13322" r:id="rId11" name="Check Box 10">
              <controlPr defaultSize="0" autoFill="0" autoLine="0" autoPict="0">
                <anchor moveWithCells="1">
                  <from>
                    <xdr:col>2</xdr:col>
                    <xdr:colOff>1390650</xdr:colOff>
                    <xdr:row>510</xdr:row>
                    <xdr:rowOff>200025</xdr:rowOff>
                  </from>
                  <to>
                    <xdr:col>2</xdr:col>
                    <xdr:colOff>1619250</xdr:colOff>
                    <xdr:row>511</xdr:row>
                    <xdr:rowOff>171450</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1</xdr:col>
                    <xdr:colOff>676275</xdr:colOff>
                    <xdr:row>680</xdr:row>
                    <xdr:rowOff>200025</xdr:rowOff>
                  </from>
                  <to>
                    <xdr:col>1</xdr:col>
                    <xdr:colOff>904875</xdr:colOff>
                    <xdr:row>681</xdr:row>
                    <xdr:rowOff>171450</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2</xdr:col>
                    <xdr:colOff>1390650</xdr:colOff>
                    <xdr:row>680</xdr:row>
                    <xdr:rowOff>200025</xdr:rowOff>
                  </from>
                  <to>
                    <xdr:col>2</xdr:col>
                    <xdr:colOff>1619250</xdr:colOff>
                    <xdr:row>681</xdr:row>
                    <xdr:rowOff>171450</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1</xdr:col>
                    <xdr:colOff>676275</xdr:colOff>
                    <xdr:row>850</xdr:row>
                    <xdr:rowOff>200025</xdr:rowOff>
                  </from>
                  <to>
                    <xdr:col>1</xdr:col>
                    <xdr:colOff>904875</xdr:colOff>
                    <xdr:row>851</xdr:row>
                    <xdr:rowOff>171450</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2</xdr:col>
                    <xdr:colOff>1390650</xdr:colOff>
                    <xdr:row>850</xdr:row>
                    <xdr:rowOff>200025</xdr:rowOff>
                  </from>
                  <to>
                    <xdr:col>2</xdr:col>
                    <xdr:colOff>1619250</xdr:colOff>
                    <xdr:row>851</xdr:row>
                    <xdr:rowOff>171450</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1</xdr:col>
                    <xdr:colOff>676275</xdr:colOff>
                    <xdr:row>1020</xdr:row>
                    <xdr:rowOff>200025</xdr:rowOff>
                  </from>
                  <to>
                    <xdr:col>1</xdr:col>
                    <xdr:colOff>904875</xdr:colOff>
                    <xdr:row>1021</xdr:row>
                    <xdr:rowOff>171450</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2</xdr:col>
                    <xdr:colOff>1390650</xdr:colOff>
                    <xdr:row>1020</xdr:row>
                    <xdr:rowOff>200025</xdr:rowOff>
                  </from>
                  <to>
                    <xdr:col>2</xdr:col>
                    <xdr:colOff>1619250</xdr:colOff>
                    <xdr:row>1021</xdr:row>
                    <xdr:rowOff>171450</xdr:rowOff>
                  </to>
                </anchor>
              </controlPr>
            </control>
          </mc:Choice>
        </mc:AlternateContent>
        <mc:AlternateContent xmlns:mc="http://schemas.openxmlformats.org/markup-compatibility/2006">
          <mc:Choice Requires="x14">
            <control shapeId="13329" r:id="rId18" name="Check Box 17">
              <controlPr defaultSize="0" autoFill="0" autoLine="0" autoPict="0">
                <anchor moveWithCells="1">
                  <from>
                    <xdr:col>1</xdr:col>
                    <xdr:colOff>676275</xdr:colOff>
                    <xdr:row>1190</xdr:row>
                    <xdr:rowOff>200025</xdr:rowOff>
                  </from>
                  <to>
                    <xdr:col>1</xdr:col>
                    <xdr:colOff>904875</xdr:colOff>
                    <xdr:row>1191</xdr:row>
                    <xdr:rowOff>171450</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from>
                    <xdr:col>2</xdr:col>
                    <xdr:colOff>1390650</xdr:colOff>
                    <xdr:row>1190</xdr:row>
                    <xdr:rowOff>200025</xdr:rowOff>
                  </from>
                  <to>
                    <xdr:col>2</xdr:col>
                    <xdr:colOff>1619250</xdr:colOff>
                    <xdr:row>1191</xdr:row>
                    <xdr:rowOff>171450</xdr:rowOff>
                  </to>
                </anchor>
              </controlPr>
            </control>
          </mc:Choice>
        </mc:AlternateContent>
        <mc:AlternateContent xmlns:mc="http://schemas.openxmlformats.org/markup-compatibility/2006">
          <mc:Choice Requires="x14">
            <control shapeId="13331" r:id="rId20" name="Check Box 19">
              <controlPr defaultSize="0" autoFill="0" autoLine="0" autoPict="0">
                <anchor moveWithCells="1">
                  <from>
                    <xdr:col>1</xdr:col>
                    <xdr:colOff>676275</xdr:colOff>
                    <xdr:row>1360</xdr:row>
                    <xdr:rowOff>200025</xdr:rowOff>
                  </from>
                  <to>
                    <xdr:col>1</xdr:col>
                    <xdr:colOff>904875</xdr:colOff>
                    <xdr:row>1361</xdr:row>
                    <xdr:rowOff>171450</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from>
                    <xdr:col>2</xdr:col>
                    <xdr:colOff>1390650</xdr:colOff>
                    <xdr:row>1360</xdr:row>
                    <xdr:rowOff>200025</xdr:rowOff>
                  </from>
                  <to>
                    <xdr:col>2</xdr:col>
                    <xdr:colOff>1619250</xdr:colOff>
                    <xdr:row>1361</xdr:row>
                    <xdr:rowOff>171450</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from>
                    <xdr:col>1</xdr:col>
                    <xdr:colOff>676275</xdr:colOff>
                    <xdr:row>1530</xdr:row>
                    <xdr:rowOff>200025</xdr:rowOff>
                  </from>
                  <to>
                    <xdr:col>1</xdr:col>
                    <xdr:colOff>904875</xdr:colOff>
                    <xdr:row>1531</xdr:row>
                    <xdr:rowOff>171450</xdr:rowOff>
                  </to>
                </anchor>
              </controlPr>
            </control>
          </mc:Choice>
        </mc:AlternateContent>
        <mc:AlternateContent xmlns:mc="http://schemas.openxmlformats.org/markup-compatibility/2006">
          <mc:Choice Requires="x14">
            <control shapeId="13334" r:id="rId23" name="Check Box 22">
              <controlPr defaultSize="0" autoFill="0" autoLine="0" autoPict="0">
                <anchor moveWithCells="1">
                  <from>
                    <xdr:col>2</xdr:col>
                    <xdr:colOff>1390650</xdr:colOff>
                    <xdr:row>1530</xdr:row>
                    <xdr:rowOff>200025</xdr:rowOff>
                  </from>
                  <to>
                    <xdr:col>2</xdr:col>
                    <xdr:colOff>1619250</xdr:colOff>
                    <xdr:row>1531</xdr:row>
                    <xdr:rowOff>171450</xdr:rowOff>
                  </to>
                </anchor>
              </controlPr>
            </control>
          </mc:Choice>
        </mc:AlternateContent>
        <mc:AlternateContent xmlns:mc="http://schemas.openxmlformats.org/markup-compatibility/2006">
          <mc:Choice Requires="x14">
            <control shapeId="13335" r:id="rId24" name="Check Box 23">
              <controlPr defaultSize="0" autoFill="0" autoLine="0" autoPict="0">
                <anchor moveWithCells="1">
                  <from>
                    <xdr:col>1</xdr:col>
                    <xdr:colOff>676275</xdr:colOff>
                    <xdr:row>1700</xdr:row>
                    <xdr:rowOff>200025</xdr:rowOff>
                  </from>
                  <to>
                    <xdr:col>1</xdr:col>
                    <xdr:colOff>904875</xdr:colOff>
                    <xdr:row>1701</xdr:row>
                    <xdr:rowOff>171450</xdr:rowOff>
                  </to>
                </anchor>
              </controlPr>
            </control>
          </mc:Choice>
        </mc:AlternateContent>
        <mc:AlternateContent xmlns:mc="http://schemas.openxmlformats.org/markup-compatibility/2006">
          <mc:Choice Requires="x14">
            <control shapeId="13336" r:id="rId25" name="Check Box 24">
              <controlPr defaultSize="0" autoFill="0" autoLine="0" autoPict="0">
                <anchor moveWithCells="1">
                  <from>
                    <xdr:col>2</xdr:col>
                    <xdr:colOff>1390650</xdr:colOff>
                    <xdr:row>1700</xdr:row>
                    <xdr:rowOff>200025</xdr:rowOff>
                  </from>
                  <to>
                    <xdr:col>2</xdr:col>
                    <xdr:colOff>1619250</xdr:colOff>
                    <xdr:row>1701</xdr:row>
                    <xdr:rowOff>171450</xdr:rowOff>
                  </to>
                </anchor>
              </controlPr>
            </control>
          </mc:Choice>
        </mc:AlternateContent>
        <mc:AlternateContent xmlns:mc="http://schemas.openxmlformats.org/markup-compatibility/2006">
          <mc:Choice Requires="x14">
            <control shapeId="13337" r:id="rId26" name="Check Box 25">
              <controlPr defaultSize="0" autoFill="0" autoLine="0" autoPict="0">
                <anchor moveWithCells="1">
                  <from>
                    <xdr:col>1</xdr:col>
                    <xdr:colOff>676275</xdr:colOff>
                    <xdr:row>1870</xdr:row>
                    <xdr:rowOff>200025</xdr:rowOff>
                  </from>
                  <to>
                    <xdr:col>1</xdr:col>
                    <xdr:colOff>904875</xdr:colOff>
                    <xdr:row>1871</xdr:row>
                    <xdr:rowOff>171450</xdr:rowOff>
                  </to>
                </anchor>
              </controlPr>
            </control>
          </mc:Choice>
        </mc:AlternateContent>
        <mc:AlternateContent xmlns:mc="http://schemas.openxmlformats.org/markup-compatibility/2006">
          <mc:Choice Requires="x14">
            <control shapeId="13338" r:id="rId27" name="Check Box 26">
              <controlPr defaultSize="0" autoFill="0" autoLine="0" autoPict="0">
                <anchor moveWithCells="1">
                  <from>
                    <xdr:col>2</xdr:col>
                    <xdr:colOff>1390650</xdr:colOff>
                    <xdr:row>1870</xdr:row>
                    <xdr:rowOff>200025</xdr:rowOff>
                  </from>
                  <to>
                    <xdr:col>2</xdr:col>
                    <xdr:colOff>1619250</xdr:colOff>
                    <xdr:row>1871</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tabColor theme="0" tint="-0.14999847407452621"/>
    <pageSetUpPr fitToPage="1"/>
  </sheetPr>
  <dimension ref="B1:I50"/>
  <sheetViews>
    <sheetView showGridLines="0" showRuler="0" view="pageBreakPreview" zoomScale="110" zoomScaleNormal="100" zoomScaleSheetLayoutView="110" workbookViewId="0"/>
  </sheetViews>
  <sheetFormatPr defaultRowHeight="15" x14ac:dyDescent="0.25"/>
  <cols>
    <col min="1" max="1" width="4.42578125" customWidth="1"/>
    <col min="2" max="2" width="8.42578125" bestFit="1" customWidth="1"/>
    <col min="3" max="3" width="27.7109375" bestFit="1" customWidth="1"/>
    <col min="4" max="4" width="16.85546875" bestFit="1" customWidth="1"/>
    <col min="5" max="5" width="18.7109375" bestFit="1" customWidth="1"/>
    <col min="6" max="6" width="13.140625" bestFit="1" customWidth="1"/>
  </cols>
  <sheetData>
    <row r="1" spans="2:9" ht="15.75" customHeight="1" x14ac:dyDescent="0.25">
      <c r="B1" s="1120" t="s">
        <v>571</v>
      </c>
      <c r="C1" s="1120"/>
      <c r="D1" s="1120"/>
      <c r="E1" s="1120"/>
      <c r="F1" s="1120"/>
      <c r="G1" s="1120"/>
      <c r="H1" s="1120"/>
      <c r="I1" s="1120"/>
    </row>
    <row r="2" spans="2:9" ht="282" customHeight="1" x14ac:dyDescent="0.25">
      <c r="B2" s="1119" t="s">
        <v>329</v>
      </c>
      <c r="C2" s="1119"/>
      <c r="D2" s="1119"/>
      <c r="E2" s="1119"/>
      <c r="F2" s="1119"/>
      <c r="G2" s="1119"/>
      <c r="H2" s="1119"/>
      <c r="I2" s="1119"/>
    </row>
    <row r="4" spans="2:9" x14ac:dyDescent="0.25">
      <c r="C4" s="1131" t="s">
        <v>860</v>
      </c>
      <c r="D4" s="1132"/>
      <c r="E4" s="1132"/>
      <c r="F4" s="1132"/>
      <c r="G4" s="1132"/>
      <c r="H4" s="1133"/>
      <c r="I4" s="137"/>
    </row>
    <row r="5" spans="2:9" x14ac:dyDescent="0.25">
      <c r="C5" s="514" t="s">
        <v>330</v>
      </c>
      <c r="D5" s="514" t="s">
        <v>560</v>
      </c>
      <c r="E5" s="514" t="s">
        <v>561</v>
      </c>
      <c r="F5" s="514" t="s">
        <v>331</v>
      </c>
      <c r="G5" s="1123" t="s">
        <v>332</v>
      </c>
      <c r="H5" s="1124"/>
      <c r="I5" s="137"/>
    </row>
    <row r="6" spans="2:9" x14ac:dyDescent="0.25">
      <c r="B6" s="498"/>
      <c r="C6" s="499">
        <v>1</v>
      </c>
      <c r="D6" s="264"/>
      <c r="E6" s="264"/>
      <c r="F6" s="455"/>
      <c r="G6" s="1125"/>
      <c r="H6" s="1126"/>
      <c r="I6" s="425"/>
    </row>
    <row r="7" spans="2:9" x14ac:dyDescent="0.25">
      <c r="C7" s="236">
        <v>2</v>
      </c>
      <c r="D7" s="265"/>
      <c r="E7" s="265"/>
      <c r="F7" s="456"/>
      <c r="G7" s="1127"/>
      <c r="H7" s="1128"/>
      <c r="I7" s="137"/>
    </row>
    <row r="8" spans="2:9" x14ac:dyDescent="0.25">
      <c r="C8" s="236">
        <v>3</v>
      </c>
      <c r="D8" s="265"/>
      <c r="E8" s="265"/>
      <c r="F8" s="456"/>
      <c r="G8" s="1127"/>
      <c r="H8" s="1128"/>
    </row>
    <row r="9" spans="2:9" x14ac:dyDescent="0.25">
      <c r="C9" s="236">
        <v>4</v>
      </c>
      <c r="D9" s="265"/>
      <c r="E9" s="266"/>
      <c r="F9" s="456"/>
      <c r="G9" s="1127"/>
      <c r="H9" s="1128"/>
    </row>
    <row r="10" spans="2:9" x14ac:dyDescent="0.25">
      <c r="C10" s="236">
        <v>5</v>
      </c>
      <c r="D10" s="243"/>
      <c r="E10" s="243"/>
      <c r="F10" s="457"/>
      <c r="G10" s="1127"/>
      <c r="H10" s="1128"/>
    </row>
    <row r="11" spans="2:9" x14ac:dyDescent="0.25">
      <c r="C11" s="236">
        <v>6</v>
      </c>
      <c r="D11" s="243"/>
      <c r="E11" s="243"/>
      <c r="F11" s="457"/>
      <c r="G11" s="1127"/>
      <c r="H11" s="1128"/>
    </row>
    <row r="12" spans="2:9" x14ac:dyDescent="0.25">
      <c r="C12" s="236">
        <v>7</v>
      </c>
      <c r="D12" s="243"/>
      <c r="E12" s="243"/>
      <c r="F12" s="457"/>
      <c r="G12" s="1127"/>
      <c r="H12" s="1128"/>
    </row>
    <row r="13" spans="2:9" x14ac:dyDescent="0.25">
      <c r="C13" s="237">
        <v>8</v>
      </c>
      <c r="D13" s="243"/>
      <c r="E13" s="243"/>
      <c r="F13" s="457"/>
      <c r="G13" s="1127"/>
      <c r="H13" s="1128"/>
    </row>
    <row r="14" spans="2:9" x14ac:dyDescent="0.25">
      <c r="C14" s="237">
        <v>9</v>
      </c>
      <c r="D14" s="243"/>
      <c r="E14" s="243"/>
      <c r="F14" s="457"/>
      <c r="G14" s="1127"/>
      <c r="H14" s="1128"/>
    </row>
    <row r="15" spans="2:9" x14ac:dyDescent="0.25">
      <c r="C15" s="237">
        <v>10</v>
      </c>
      <c r="D15" s="243"/>
      <c r="E15" s="243"/>
      <c r="F15" s="457"/>
      <c r="G15" s="1127"/>
      <c r="H15" s="1128"/>
    </row>
    <row r="16" spans="2:9" x14ac:dyDescent="0.25">
      <c r="C16" s="237">
        <v>11</v>
      </c>
      <c r="D16" s="243"/>
      <c r="E16" s="243"/>
      <c r="F16" s="457"/>
      <c r="G16" s="1127"/>
      <c r="H16" s="1128"/>
    </row>
    <row r="17" spans="3:8" x14ac:dyDescent="0.25">
      <c r="C17" s="237">
        <v>12</v>
      </c>
      <c r="D17" s="243"/>
      <c r="E17" s="243"/>
      <c r="F17" s="457"/>
      <c r="G17" s="1127"/>
      <c r="H17" s="1128"/>
    </row>
    <row r="18" spans="3:8" x14ac:dyDescent="0.25">
      <c r="C18" s="237">
        <v>13</v>
      </c>
      <c r="D18" s="243"/>
      <c r="E18" s="243"/>
      <c r="F18" s="457"/>
      <c r="G18" s="1127"/>
      <c r="H18" s="1128"/>
    </row>
    <row r="19" spans="3:8" x14ac:dyDescent="0.25">
      <c r="C19" s="237">
        <v>14</v>
      </c>
      <c r="D19" s="243"/>
      <c r="E19" s="243"/>
      <c r="F19" s="457"/>
      <c r="G19" s="1127"/>
      <c r="H19" s="1128"/>
    </row>
    <row r="20" spans="3:8" x14ac:dyDescent="0.25">
      <c r="C20" s="237">
        <v>15</v>
      </c>
      <c r="D20" s="243"/>
      <c r="E20" s="243"/>
      <c r="F20" s="457"/>
      <c r="G20" s="1127"/>
      <c r="H20" s="1128"/>
    </row>
    <row r="21" spans="3:8" x14ac:dyDescent="0.25">
      <c r="C21" s="237">
        <v>16</v>
      </c>
      <c r="D21" s="243"/>
      <c r="E21" s="243"/>
      <c r="F21" s="457"/>
      <c r="G21" s="1127"/>
      <c r="H21" s="1128"/>
    </row>
    <row r="22" spans="3:8" x14ac:dyDescent="0.25">
      <c r="C22" s="237">
        <v>17</v>
      </c>
      <c r="D22" s="243"/>
      <c r="E22" s="243"/>
      <c r="F22" s="457"/>
      <c r="G22" s="1127"/>
      <c r="H22" s="1128"/>
    </row>
    <row r="23" spans="3:8" x14ac:dyDescent="0.25">
      <c r="C23" s="237">
        <v>18</v>
      </c>
      <c r="D23" s="243"/>
      <c r="E23" s="243"/>
      <c r="F23" s="457"/>
      <c r="G23" s="1127"/>
      <c r="H23" s="1128"/>
    </row>
    <row r="24" spans="3:8" x14ac:dyDescent="0.25">
      <c r="C24" s="237">
        <v>19</v>
      </c>
      <c r="D24" s="243"/>
      <c r="E24" s="243"/>
      <c r="F24" s="457"/>
      <c r="G24" s="1127"/>
      <c r="H24" s="1128"/>
    </row>
    <row r="25" spans="3:8" x14ac:dyDescent="0.25">
      <c r="C25" s="237">
        <v>20</v>
      </c>
      <c r="D25" s="243"/>
      <c r="E25" s="243"/>
      <c r="F25" s="457"/>
      <c r="G25" s="1127"/>
      <c r="H25" s="1128"/>
    </row>
    <row r="26" spans="3:8" x14ac:dyDescent="0.25">
      <c r="C26" s="237">
        <v>21</v>
      </c>
      <c r="D26" s="243"/>
      <c r="E26" s="243"/>
      <c r="F26" s="457"/>
      <c r="G26" s="1127"/>
      <c r="H26" s="1128"/>
    </row>
    <row r="27" spans="3:8" x14ac:dyDescent="0.25">
      <c r="C27" s="237">
        <v>22</v>
      </c>
      <c r="D27" s="243"/>
      <c r="E27" s="243"/>
      <c r="F27" s="457"/>
      <c r="G27" s="1127"/>
      <c r="H27" s="1128"/>
    </row>
    <row r="28" spans="3:8" x14ac:dyDescent="0.25">
      <c r="C28" s="237">
        <v>23</v>
      </c>
      <c r="D28" s="243"/>
      <c r="E28" s="243"/>
      <c r="F28" s="457"/>
      <c r="G28" s="1127"/>
      <c r="H28" s="1128"/>
    </row>
    <row r="29" spans="3:8" x14ac:dyDescent="0.25">
      <c r="C29" s="237">
        <v>24</v>
      </c>
      <c r="D29" s="243"/>
      <c r="E29" s="243"/>
      <c r="F29" s="457"/>
      <c r="G29" s="1127"/>
      <c r="H29" s="1128"/>
    </row>
    <row r="30" spans="3:8" x14ac:dyDescent="0.25">
      <c r="C30" s="237">
        <v>25</v>
      </c>
      <c r="D30" s="243"/>
      <c r="E30" s="243"/>
      <c r="F30" s="457"/>
      <c r="G30" s="726"/>
      <c r="H30" s="727"/>
    </row>
    <row r="31" spans="3:8" x14ac:dyDescent="0.25">
      <c r="C31" s="237">
        <v>26</v>
      </c>
      <c r="D31" s="243"/>
      <c r="E31" s="243"/>
      <c r="F31" s="457"/>
      <c r="G31" s="726"/>
      <c r="H31" s="727"/>
    </row>
    <row r="32" spans="3:8" x14ac:dyDescent="0.25">
      <c r="C32" s="237">
        <v>27</v>
      </c>
      <c r="D32" s="243"/>
      <c r="E32" s="243"/>
      <c r="F32" s="457"/>
      <c r="G32" s="726"/>
      <c r="H32" s="727"/>
    </row>
    <row r="33" spans="3:8" x14ac:dyDescent="0.25">
      <c r="C33" s="237">
        <v>28</v>
      </c>
      <c r="D33" s="243"/>
      <c r="E33" s="243"/>
      <c r="F33" s="457"/>
      <c r="G33" s="726"/>
      <c r="H33" s="727"/>
    </row>
    <row r="34" spans="3:8" x14ac:dyDescent="0.25">
      <c r="C34" s="237">
        <v>29</v>
      </c>
      <c r="D34" s="243"/>
      <c r="E34" s="243"/>
      <c r="F34" s="457"/>
      <c r="G34" s="726"/>
      <c r="H34" s="727"/>
    </row>
    <row r="35" spans="3:8" x14ac:dyDescent="0.25">
      <c r="C35" s="237">
        <v>30</v>
      </c>
      <c r="D35" s="243"/>
      <c r="E35" s="243"/>
      <c r="F35" s="457"/>
      <c r="G35" s="726"/>
      <c r="H35" s="727"/>
    </row>
    <row r="36" spans="3:8" x14ac:dyDescent="0.25">
      <c r="C36" s="237">
        <v>31</v>
      </c>
      <c r="D36" s="243"/>
      <c r="E36" s="243"/>
      <c r="F36" s="457"/>
      <c r="G36" s="726"/>
      <c r="H36" s="727"/>
    </row>
    <row r="37" spans="3:8" x14ac:dyDescent="0.25">
      <c r="C37" s="237">
        <v>32</v>
      </c>
      <c r="D37" s="243"/>
      <c r="E37" s="243"/>
      <c r="F37" s="457"/>
      <c r="G37" s="726"/>
      <c r="H37" s="727"/>
    </row>
    <row r="38" spans="3:8" x14ac:dyDescent="0.25">
      <c r="C38" s="237">
        <v>33</v>
      </c>
      <c r="D38" s="243"/>
      <c r="E38" s="243"/>
      <c r="F38" s="457"/>
      <c r="G38" s="726"/>
      <c r="H38" s="727"/>
    </row>
    <row r="39" spans="3:8" x14ac:dyDescent="0.25">
      <c r="C39" s="237">
        <v>34</v>
      </c>
      <c r="D39" s="243"/>
      <c r="E39" s="243"/>
      <c r="F39" s="457"/>
      <c r="G39" s="726"/>
      <c r="H39" s="727"/>
    </row>
    <row r="40" spans="3:8" x14ac:dyDescent="0.25">
      <c r="C40" s="237">
        <v>35</v>
      </c>
      <c r="D40" s="243"/>
      <c r="E40" s="243"/>
      <c r="F40" s="457"/>
      <c r="G40" s="726"/>
      <c r="H40" s="727"/>
    </row>
    <row r="41" spans="3:8" x14ac:dyDescent="0.25">
      <c r="C41" s="237">
        <v>36</v>
      </c>
      <c r="D41" s="243"/>
      <c r="E41" s="243"/>
      <c r="F41" s="457"/>
      <c r="G41" s="726"/>
      <c r="H41" s="727"/>
    </row>
    <row r="42" spans="3:8" x14ac:dyDescent="0.25">
      <c r="C42" s="237">
        <v>37</v>
      </c>
      <c r="D42" s="243"/>
      <c r="E42" s="243"/>
      <c r="F42" s="457"/>
      <c r="G42" s="726"/>
      <c r="H42" s="727"/>
    </row>
    <row r="43" spans="3:8" x14ac:dyDescent="0.25">
      <c r="C43" s="237">
        <v>38</v>
      </c>
      <c r="D43" s="243"/>
      <c r="E43" s="243"/>
      <c r="F43" s="457"/>
      <c r="G43" s="726"/>
      <c r="H43" s="727"/>
    </row>
    <row r="44" spans="3:8" x14ac:dyDescent="0.25">
      <c r="C44" s="237">
        <v>39</v>
      </c>
      <c r="D44" s="243"/>
      <c r="E44" s="243"/>
      <c r="F44" s="457"/>
      <c r="G44" s="726"/>
      <c r="H44" s="727"/>
    </row>
    <row r="45" spans="3:8" x14ac:dyDescent="0.25">
      <c r="C45" s="412">
        <v>40</v>
      </c>
      <c r="D45" s="244"/>
      <c r="E45" s="244"/>
      <c r="F45" s="458"/>
      <c r="G45" s="1129"/>
      <c r="H45" s="1130"/>
    </row>
    <row r="49" spans="3:8" x14ac:dyDescent="0.25">
      <c r="C49" s="146" t="str">
        <f>IF('Dados Cadastrais'!E13="","",'Dados Cadastrais'!E13)</f>
        <v/>
      </c>
      <c r="F49" s="1121" t="str">
        <f>IF('Dados Cadastrais'!E54="","",'Dados Cadastrais'!E54)</f>
        <v/>
      </c>
      <c r="G49" s="1121"/>
      <c r="H49" s="1121"/>
    </row>
    <row r="50" spans="3:8" x14ac:dyDescent="0.25">
      <c r="C50" s="261" t="str">
        <f>IF('Dados Cadastrais'!E14="","",'Dados Cadastrais'!E14)</f>
        <v/>
      </c>
      <c r="F50" s="1122" t="str">
        <f>IF('Dados Cadastrais'!E55="","",'Dados Cadastrais'!E55)</f>
        <v/>
      </c>
      <c r="G50" s="1122"/>
      <c r="H50" s="1122"/>
    </row>
  </sheetData>
  <customSheetViews>
    <customSheetView guid="{A6D2322D-229F-4D52-A2AA-C6012EABEAE5}" scale="90" showGridLines="0" hiddenColumns="1" showRuler="0">
      <pageMargins left="0.511811024" right="0.51041666666666663" top="0.78740157499999996" bottom="0.78740157499999996" header="0.31496062000000002" footer="0.31496062000000002"/>
      <pageSetup paperSize="9" orientation="portrait" r:id="rId1"/>
    </customSheetView>
  </customSheetViews>
  <mergeCells count="31">
    <mergeCell ref="C4:H4"/>
    <mergeCell ref="G26:H26"/>
    <mergeCell ref="G27:H27"/>
    <mergeCell ref="G28:H28"/>
    <mergeCell ref="G29:H29"/>
    <mergeCell ref="G16:H16"/>
    <mergeCell ref="G17:H17"/>
    <mergeCell ref="G18:H18"/>
    <mergeCell ref="G19:H19"/>
    <mergeCell ref="G20:H20"/>
    <mergeCell ref="G21:H21"/>
    <mergeCell ref="G22:H22"/>
    <mergeCell ref="G23:H23"/>
    <mergeCell ref="G24:H24"/>
    <mergeCell ref="G25:H25"/>
    <mergeCell ref="B2:I2"/>
    <mergeCell ref="B1:I1"/>
    <mergeCell ref="F49:H49"/>
    <mergeCell ref="F50:H50"/>
    <mergeCell ref="G5:H5"/>
    <mergeCell ref="G6:H6"/>
    <mergeCell ref="G7:H7"/>
    <mergeCell ref="G8:H8"/>
    <mergeCell ref="G9:H9"/>
    <mergeCell ref="G10:H10"/>
    <mergeCell ref="G11:H11"/>
    <mergeCell ref="G12:H12"/>
    <mergeCell ref="G13:H13"/>
    <mergeCell ref="G14:H14"/>
    <mergeCell ref="G15:H15"/>
    <mergeCell ref="G45:H45"/>
  </mergeCells>
  <pageMargins left="0.51181102362204722" right="0.51181102362204722" top="0.78740157480314965" bottom="0.78740157480314965" header="0.31496062992125984" footer="0.31496062992125984"/>
  <pageSetup paperSize="9" scale="73" fitToHeight="0" orientation="portrait" blackAndWhite="1" r:id="rId2"/>
  <headerFooter>
    <oddHeader>&amp;A</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tabColor theme="0" tint="-0.14999847407452621"/>
    <pageSetUpPr fitToPage="1"/>
  </sheetPr>
  <dimension ref="A1:I110"/>
  <sheetViews>
    <sheetView showGridLines="0" view="pageBreakPreview" zoomScaleNormal="100" zoomScaleSheetLayoutView="100" workbookViewId="0"/>
  </sheetViews>
  <sheetFormatPr defaultRowHeight="15" x14ac:dyDescent="0.2"/>
  <cols>
    <col min="1" max="1" width="30.42578125" style="1" customWidth="1"/>
    <col min="2" max="2" width="17.5703125" style="1" customWidth="1"/>
    <col min="3" max="3" width="16.7109375" style="1" customWidth="1"/>
    <col min="4" max="4" width="10.85546875" style="1" bestFit="1" customWidth="1"/>
    <col min="5" max="5" width="16.7109375" style="1" customWidth="1"/>
    <col min="6" max="6" width="10.85546875" style="1" bestFit="1" customWidth="1"/>
    <col min="7" max="7" width="16.7109375" style="1" customWidth="1"/>
    <col min="8" max="8" width="9.5703125" style="1" bestFit="1" customWidth="1"/>
    <col min="9" max="9" width="10.140625" style="1" bestFit="1" customWidth="1"/>
    <col min="10" max="10" width="9.140625" style="1" customWidth="1"/>
    <col min="11" max="11" width="12.140625" style="1" customWidth="1"/>
    <col min="12" max="12" width="9.140625" style="1" customWidth="1"/>
    <col min="13" max="13" width="12.140625" style="1" customWidth="1"/>
    <col min="14" max="14" width="9.140625" style="1" customWidth="1"/>
    <col min="15" max="15" width="12.140625" style="1" customWidth="1"/>
    <col min="16" max="16" width="9.140625" style="1" customWidth="1"/>
    <col min="17" max="17" width="13.28515625" style="1" customWidth="1"/>
    <col min="18" max="18" width="9.140625" style="1" customWidth="1"/>
    <col min="19" max="19" width="10.5703125" style="1" customWidth="1"/>
    <col min="20" max="20" width="9.140625" style="1" customWidth="1"/>
    <col min="21" max="21" width="10.5703125" style="1" customWidth="1"/>
    <col min="22" max="22" width="9.140625" style="1" customWidth="1"/>
    <col min="23" max="23" width="10.5703125" style="1" customWidth="1"/>
    <col min="24" max="24" width="9.140625" style="1" customWidth="1"/>
    <col min="25" max="25" width="10.5703125" style="1" customWidth="1"/>
    <col min="26" max="26" width="9.140625" style="1" customWidth="1"/>
    <col min="27" max="27" width="10.5703125" style="1" customWidth="1"/>
    <col min="28" max="28" width="9.140625" style="1" customWidth="1"/>
    <col min="29" max="29" width="10.5703125" style="1" customWidth="1"/>
    <col min="30" max="30" width="9.140625" style="1" customWidth="1"/>
    <col min="31" max="31" width="10.5703125" style="1" customWidth="1"/>
    <col min="32" max="32" width="9.140625" style="1" customWidth="1"/>
    <col min="33" max="33" width="10.5703125" style="1" customWidth="1"/>
    <col min="34" max="16384" width="9.140625" style="1"/>
  </cols>
  <sheetData>
    <row r="1" spans="1:7" ht="15.75" x14ac:dyDescent="0.25">
      <c r="A1" s="536" t="s">
        <v>574</v>
      </c>
      <c r="B1" s="536"/>
      <c r="C1" s="536"/>
      <c r="D1" s="536"/>
      <c r="E1" s="536"/>
      <c r="F1" s="536"/>
      <c r="G1" s="536"/>
    </row>
    <row r="2" spans="1:7" ht="15.75" x14ac:dyDescent="0.2">
      <c r="A2" s="1039" t="s">
        <v>384</v>
      </c>
      <c r="B2" s="1039" t="s">
        <v>410</v>
      </c>
      <c r="C2" s="1039" t="s">
        <v>341</v>
      </c>
      <c r="D2" s="1137" t="s">
        <v>428</v>
      </c>
      <c r="E2" s="1138"/>
      <c r="F2" s="1138"/>
      <c r="G2" s="1139"/>
    </row>
    <row r="3" spans="1:7" ht="15.75" customHeight="1" x14ac:dyDescent="0.2">
      <c r="A3" s="1039"/>
      <c r="B3" s="1134"/>
      <c r="C3" s="1134"/>
      <c r="D3" s="493" t="s">
        <v>369</v>
      </c>
      <c r="E3" s="493" t="s">
        <v>370</v>
      </c>
      <c r="F3" s="493" t="s">
        <v>371</v>
      </c>
      <c r="G3" s="493" t="s">
        <v>372</v>
      </c>
    </row>
    <row r="4" spans="1:7" x14ac:dyDescent="0.2">
      <c r="A4" s="203"/>
      <c r="B4" s="162"/>
      <c r="C4" s="162"/>
      <c r="D4" s="204"/>
      <c r="E4" s="204"/>
      <c r="F4" s="204"/>
      <c r="G4" s="205"/>
    </row>
    <row r="5" spans="1:7" x14ac:dyDescent="0.2">
      <c r="A5" s="342"/>
      <c r="B5" s="462"/>
      <c r="C5" s="462"/>
      <c r="D5" s="207"/>
      <c r="E5" s="208"/>
      <c r="F5" s="207"/>
      <c r="G5" s="208"/>
    </row>
    <row r="6" spans="1:7" x14ac:dyDescent="0.2">
      <c r="A6" s="342"/>
      <c r="B6" s="462"/>
      <c r="C6" s="462"/>
      <c r="D6" s="207"/>
      <c r="E6" s="208"/>
      <c r="F6" s="207"/>
      <c r="G6" s="208"/>
    </row>
    <row r="7" spans="1:7" x14ac:dyDescent="0.2">
      <c r="A7" s="342"/>
      <c r="B7" s="462"/>
      <c r="C7" s="462"/>
      <c r="D7" s="207"/>
      <c r="E7" s="208"/>
      <c r="F7" s="207"/>
      <c r="G7" s="208"/>
    </row>
    <row r="8" spans="1:7" x14ac:dyDescent="0.2">
      <c r="A8" s="342"/>
      <c r="B8" s="462"/>
      <c r="C8" s="462"/>
      <c r="D8" s="207"/>
      <c r="E8" s="208"/>
      <c r="F8" s="207"/>
      <c r="G8" s="208"/>
    </row>
    <row r="9" spans="1:7" x14ac:dyDescent="0.2">
      <c r="A9" s="342"/>
      <c r="B9" s="462"/>
      <c r="C9" s="462"/>
      <c r="D9" s="207"/>
      <c r="E9" s="208"/>
      <c r="F9" s="207"/>
      <c r="G9" s="208"/>
    </row>
    <row r="10" spans="1:7" x14ac:dyDescent="0.2">
      <c r="A10" s="206"/>
      <c r="B10" s="165"/>
      <c r="C10" s="165"/>
      <c r="D10" s="207"/>
      <c r="E10" s="208"/>
      <c r="F10" s="207"/>
      <c r="G10" s="208"/>
    </row>
    <row r="11" spans="1:7" x14ac:dyDescent="0.2">
      <c r="A11" s="206"/>
      <c r="B11" s="165"/>
      <c r="C11" s="165"/>
      <c r="D11" s="207"/>
      <c r="E11" s="208"/>
      <c r="F11" s="207"/>
      <c r="G11" s="208"/>
    </row>
    <row r="12" spans="1:7" x14ac:dyDescent="0.2">
      <c r="A12" s="206"/>
      <c r="B12" s="165"/>
      <c r="C12" s="165"/>
      <c r="D12" s="207"/>
      <c r="E12" s="208"/>
      <c r="F12" s="207"/>
      <c r="G12" s="208"/>
    </row>
    <row r="13" spans="1:7" x14ac:dyDescent="0.2">
      <c r="A13" s="206"/>
      <c r="B13" s="165"/>
      <c r="C13" s="165"/>
      <c r="D13" s="207"/>
      <c r="E13" s="208"/>
      <c r="F13" s="207"/>
      <c r="G13" s="208"/>
    </row>
    <row r="14" spans="1:7" x14ac:dyDescent="0.2">
      <c r="A14" s="206"/>
      <c r="B14" s="165"/>
      <c r="C14" s="165"/>
      <c r="D14" s="207"/>
      <c r="E14" s="208"/>
      <c r="F14" s="207"/>
      <c r="G14" s="208"/>
    </row>
    <row r="15" spans="1:7" x14ac:dyDescent="0.2">
      <c r="A15" s="206"/>
      <c r="B15" s="165"/>
      <c r="C15" s="165"/>
      <c r="D15" s="207"/>
      <c r="E15" s="208"/>
      <c r="F15" s="207"/>
      <c r="G15" s="208"/>
    </row>
    <row r="16" spans="1:7" ht="15.75" x14ac:dyDescent="0.2">
      <c r="A16" s="1039" t="s">
        <v>384</v>
      </c>
      <c r="B16" s="1039" t="s">
        <v>410</v>
      </c>
      <c r="C16" s="1039" t="s">
        <v>341</v>
      </c>
      <c r="D16" s="1137" t="s">
        <v>428</v>
      </c>
      <c r="E16" s="1138"/>
      <c r="F16" s="1138"/>
      <c r="G16" s="1139"/>
    </row>
    <row r="17" spans="1:7" ht="15.75" x14ac:dyDescent="0.2">
      <c r="A17" s="1134"/>
      <c r="B17" s="1134"/>
      <c r="C17" s="1134"/>
      <c r="D17" s="493" t="s">
        <v>373</v>
      </c>
      <c r="E17" s="493" t="s">
        <v>374</v>
      </c>
      <c r="F17" s="493" t="s">
        <v>375</v>
      </c>
      <c r="G17" s="493" t="s">
        <v>376</v>
      </c>
    </row>
    <row r="18" spans="1:7" x14ac:dyDescent="0.2">
      <c r="A18" s="245" t="str">
        <f t="shared" ref="A18:A26" si="0">IF(A4="","",A4)</f>
        <v/>
      </c>
      <c r="B18" s="701"/>
      <c r="C18" s="246" t="str">
        <f t="shared" ref="C18:C26" si="1">IF(C4="","",C4)</f>
        <v/>
      </c>
      <c r="D18" s="209"/>
      <c r="E18" s="209"/>
      <c r="F18" s="209"/>
      <c r="G18" s="210"/>
    </row>
    <row r="19" spans="1:7" x14ac:dyDescent="0.2">
      <c r="A19" s="247" t="str">
        <f t="shared" si="0"/>
        <v/>
      </c>
      <c r="B19" s="340"/>
      <c r="C19" s="248" t="str">
        <f t="shared" si="1"/>
        <v/>
      </c>
      <c r="D19" s="211"/>
      <c r="E19" s="212"/>
      <c r="F19" s="211"/>
      <c r="G19" s="212"/>
    </row>
    <row r="20" spans="1:7" x14ac:dyDescent="0.2">
      <c r="A20" s="247" t="str">
        <f t="shared" si="0"/>
        <v/>
      </c>
      <c r="B20" s="340"/>
      <c r="C20" s="248" t="str">
        <f t="shared" si="1"/>
        <v/>
      </c>
      <c r="D20" s="211"/>
      <c r="E20" s="212"/>
      <c r="F20" s="211"/>
      <c r="G20" s="212"/>
    </row>
    <row r="21" spans="1:7" x14ac:dyDescent="0.2">
      <c r="A21" s="247" t="str">
        <f t="shared" si="0"/>
        <v/>
      </c>
      <c r="B21" s="340"/>
      <c r="C21" s="248" t="str">
        <f t="shared" si="1"/>
        <v/>
      </c>
      <c r="D21" s="211"/>
      <c r="E21" s="212"/>
      <c r="F21" s="211"/>
      <c r="G21" s="212"/>
    </row>
    <row r="22" spans="1:7" x14ac:dyDescent="0.2">
      <c r="A22" s="247" t="str">
        <f t="shared" si="0"/>
        <v/>
      </c>
      <c r="B22" s="340"/>
      <c r="C22" s="248" t="str">
        <f t="shared" si="1"/>
        <v/>
      </c>
      <c r="D22" s="211"/>
      <c r="E22" s="212"/>
      <c r="F22" s="211"/>
      <c r="G22" s="212"/>
    </row>
    <row r="23" spans="1:7" x14ac:dyDescent="0.2">
      <c r="A23" s="247" t="str">
        <f t="shared" si="0"/>
        <v/>
      </c>
      <c r="B23" s="340"/>
      <c r="C23" s="248" t="str">
        <f t="shared" si="1"/>
        <v/>
      </c>
      <c r="D23" s="211"/>
      <c r="E23" s="212"/>
      <c r="F23" s="211"/>
      <c r="G23" s="212"/>
    </row>
    <row r="24" spans="1:7" x14ac:dyDescent="0.2">
      <c r="A24" s="247" t="str">
        <f t="shared" si="0"/>
        <v/>
      </c>
      <c r="B24" s="340"/>
      <c r="C24" s="248" t="str">
        <f t="shared" si="1"/>
        <v/>
      </c>
      <c r="D24" s="211"/>
      <c r="E24" s="212"/>
      <c r="F24" s="211"/>
      <c r="G24" s="212"/>
    </row>
    <row r="25" spans="1:7" x14ac:dyDescent="0.2">
      <c r="A25" s="247" t="str">
        <f t="shared" si="0"/>
        <v/>
      </c>
      <c r="B25" s="340"/>
      <c r="C25" s="248" t="str">
        <f t="shared" si="1"/>
        <v/>
      </c>
      <c r="D25" s="211"/>
      <c r="E25" s="212"/>
      <c r="F25" s="211"/>
      <c r="G25" s="212"/>
    </row>
    <row r="26" spans="1:7" x14ac:dyDescent="0.2">
      <c r="A26" s="247" t="str">
        <f t="shared" si="0"/>
        <v/>
      </c>
      <c r="B26" s="340"/>
      <c r="C26" s="248" t="str">
        <f t="shared" si="1"/>
        <v/>
      </c>
      <c r="D26" s="211"/>
      <c r="E26" s="212"/>
      <c r="F26" s="211"/>
      <c r="G26" s="212"/>
    </row>
    <row r="27" spans="1:7" x14ac:dyDescent="0.2">
      <c r="A27" s="247" t="str">
        <f t="shared" ref="A27:C27" si="2">IF(A13="","",A13)</f>
        <v/>
      </c>
      <c r="B27" s="340"/>
      <c r="C27" s="248" t="str">
        <f t="shared" si="2"/>
        <v/>
      </c>
      <c r="D27" s="211"/>
      <c r="E27" s="212"/>
      <c r="F27" s="211"/>
      <c r="G27" s="212"/>
    </row>
    <row r="28" spans="1:7" x14ac:dyDescent="0.2">
      <c r="A28" s="247" t="str">
        <f t="shared" ref="A28:C28" si="3">IF(A14="","",A14)</f>
        <v/>
      </c>
      <c r="B28" s="340"/>
      <c r="C28" s="248" t="str">
        <f t="shared" si="3"/>
        <v/>
      </c>
      <c r="D28" s="211"/>
      <c r="E28" s="212"/>
      <c r="F28" s="211"/>
      <c r="G28" s="212"/>
    </row>
    <row r="29" spans="1:7" x14ac:dyDescent="0.2">
      <c r="A29" s="247" t="str">
        <f t="shared" ref="A29:C29" si="4">IF(A15="","",A15)</f>
        <v/>
      </c>
      <c r="B29" s="340"/>
      <c r="C29" s="248" t="str">
        <f t="shared" si="4"/>
        <v/>
      </c>
      <c r="D29" s="211"/>
      <c r="E29" s="212"/>
      <c r="F29" s="211"/>
      <c r="G29" s="212"/>
    </row>
    <row r="30" spans="1:7" ht="15.75" x14ac:dyDescent="0.2">
      <c r="A30" s="1039" t="s">
        <v>384</v>
      </c>
      <c r="B30" s="1039" t="s">
        <v>410</v>
      </c>
      <c r="C30" s="1039" t="s">
        <v>341</v>
      </c>
      <c r="D30" s="1137" t="s">
        <v>428</v>
      </c>
      <c r="E30" s="1138"/>
      <c r="F30" s="1138"/>
      <c r="G30" s="1139"/>
    </row>
    <row r="31" spans="1:7" ht="15.75" x14ac:dyDescent="0.2">
      <c r="A31" s="1134"/>
      <c r="B31" s="1134"/>
      <c r="C31" s="1134"/>
      <c r="D31" s="493" t="s">
        <v>377</v>
      </c>
      <c r="E31" s="493" t="s">
        <v>378</v>
      </c>
      <c r="F31" s="493" t="s">
        <v>379</v>
      </c>
      <c r="G31" s="493" t="s">
        <v>380</v>
      </c>
    </row>
    <row r="32" spans="1:7" x14ac:dyDescent="0.2">
      <c r="A32" s="245" t="str">
        <f>IF(A4="","",A4)</f>
        <v/>
      </c>
      <c r="B32" s="701"/>
      <c r="C32" s="246" t="str">
        <f>IF(C4="","",C4)</f>
        <v/>
      </c>
      <c r="D32" s="209"/>
      <c r="E32" s="209"/>
      <c r="F32" s="209"/>
      <c r="G32" s="210"/>
    </row>
    <row r="33" spans="1:7" x14ac:dyDescent="0.2">
      <c r="A33" s="247" t="str">
        <f>IF(A5="","",A5)</f>
        <v/>
      </c>
      <c r="B33" s="340"/>
      <c r="C33" s="248" t="str">
        <f>IF(C5="","",C5)</f>
        <v/>
      </c>
      <c r="D33" s="211"/>
      <c r="E33" s="212"/>
      <c r="F33" s="211"/>
      <c r="G33" s="212"/>
    </row>
    <row r="34" spans="1:7" x14ac:dyDescent="0.2">
      <c r="A34" s="247" t="str">
        <f t="shared" ref="A34:A36" si="5">IF(A6="","",A6)</f>
        <v/>
      </c>
      <c r="B34" s="340"/>
      <c r="C34" s="248" t="str">
        <f t="shared" ref="C34:C35" si="6">IF(C6="","",C6)</f>
        <v/>
      </c>
      <c r="D34" s="211"/>
      <c r="E34" s="212"/>
      <c r="F34" s="211"/>
      <c r="G34" s="212"/>
    </row>
    <row r="35" spans="1:7" x14ac:dyDescent="0.2">
      <c r="A35" s="247" t="str">
        <f t="shared" si="5"/>
        <v/>
      </c>
      <c r="B35" s="340"/>
      <c r="C35" s="248" t="str">
        <f t="shared" si="6"/>
        <v/>
      </c>
      <c r="D35" s="211"/>
      <c r="E35" s="212"/>
      <c r="F35" s="211"/>
      <c r="G35" s="212"/>
    </row>
    <row r="36" spans="1:7" x14ac:dyDescent="0.2">
      <c r="A36" s="247" t="str">
        <f t="shared" si="5"/>
        <v/>
      </c>
      <c r="B36" s="340"/>
      <c r="C36" s="248" t="str">
        <f t="shared" ref="C36:C42" si="7">IF(C6="","",C6)</f>
        <v/>
      </c>
      <c r="D36" s="211"/>
      <c r="E36" s="212"/>
      <c r="F36" s="211"/>
      <c r="G36" s="212"/>
    </row>
    <row r="37" spans="1:7" x14ac:dyDescent="0.2">
      <c r="A37" s="247" t="str">
        <f t="shared" ref="A37:A42" si="8">IF(A7="","",A7)</f>
        <v/>
      </c>
      <c r="B37" s="340"/>
      <c r="C37" s="248" t="str">
        <f t="shared" si="7"/>
        <v/>
      </c>
      <c r="D37" s="211"/>
      <c r="E37" s="212"/>
      <c r="F37" s="211"/>
      <c r="G37" s="212"/>
    </row>
    <row r="38" spans="1:7" x14ac:dyDescent="0.2">
      <c r="A38" s="247" t="str">
        <f t="shared" si="8"/>
        <v/>
      </c>
      <c r="B38" s="340"/>
      <c r="C38" s="248" t="str">
        <f t="shared" si="7"/>
        <v/>
      </c>
      <c r="D38" s="211"/>
      <c r="E38" s="212"/>
      <c r="F38" s="211"/>
      <c r="G38" s="212"/>
    </row>
    <row r="39" spans="1:7" x14ac:dyDescent="0.2">
      <c r="A39" s="247" t="str">
        <f t="shared" si="8"/>
        <v/>
      </c>
      <c r="B39" s="340"/>
      <c r="C39" s="248" t="str">
        <f t="shared" si="7"/>
        <v/>
      </c>
      <c r="D39" s="211"/>
      <c r="E39" s="212"/>
      <c r="F39" s="211"/>
      <c r="G39" s="212"/>
    </row>
    <row r="40" spans="1:7" x14ac:dyDescent="0.2">
      <c r="A40" s="247" t="str">
        <f t="shared" si="8"/>
        <v/>
      </c>
      <c r="B40" s="340"/>
      <c r="C40" s="248" t="str">
        <f t="shared" si="7"/>
        <v/>
      </c>
      <c r="D40" s="211"/>
      <c r="E40" s="212"/>
      <c r="F40" s="211"/>
      <c r="G40" s="212"/>
    </row>
    <row r="41" spans="1:7" x14ac:dyDescent="0.2">
      <c r="A41" s="247" t="str">
        <f t="shared" si="8"/>
        <v/>
      </c>
      <c r="B41" s="340"/>
      <c r="C41" s="248" t="str">
        <f t="shared" si="7"/>
        <v/>
      </c>
      <c r="D41" s="211"/>
      <c r="E41" s="212"/>
      <c r="F41" s="211"/>
      <c r="G41" s="212"/>
    </row>
    <row r="42" spans="1:7" x14ac:dyDescent="0.2">
      <c r="A42" s="247" t="str">
        <f t="shared" si="8"/>
        <v/>
      </c>
      <c r="B42" s="340"/>
      <c r="C42" s="248" t="str">
        <f t="shared" si="7"/>
        <v/>
      </c>
      <c r="D42" s="211"/>
      <c r="E42" s="212"/>
      <c r="F42" s="211"/>
      <c r="G42" s="212"/>
    </row>
    <row r="43" spans="1:7" x14ac:dyDescent="0.2">
      <c r="A43" s="249" t="str">
        <f t="shared" ref="A43:C43" si="9">IF(A15="","",A15)</f>
        <v/>
      </c>
      <c r="B43" s="702"/>
      <c r="C43" s="250" t="str">
        <f t="shared" si="9"/>
        <v/>
      </c>
      <c r="D43" s="213"/>
      <c r="E43" s="214"/>
      <c r="F43" s="213"/>
      <c r="G43" s="214"/>
    </row>
    <row r="45" spans="1:7" ht="15.75" x14ac:dyDescent="0.2">
      <c r="A45" s="1140" t="s">
        <v>573</v>
      </c>
      <c r="B45" s="1140"/>
      <c r="F45" s="3"/>
      <c r="G45" s="3"/>
    </row>
    <row r="46" spans="1:7" ht="15.75" x14ac:dyDescent="0.2">
      <c r="A46" s="515" t="s">
        <v>384</v>
      </c>
      <c r="B46" s="493" t="s">
        <v>385</v>
      </c>
      <c r="F46" s="3"/>
      <c r="G46" s="3"/>
    </row>
    <row r="47" spans="1:7" x14ac:dyDescent="0.2">
      <c r="A47" s="528" t="str">
        <f>IF(A4="","",CONCATENATE(A4," ","(",C4,")"))</f>
        <v/>
      </c>
      <c r="B47" s="417"/>
      <c r="G47" s="3"/>
    </row>
    <row r="48" spans="1:7" x14ac:dyDescent="0.2">
      <c r="A48" s="529" t="str">
        <f t="shared" ref="A48:A58" si="10">IF(A5="","",CONCATENATE(A5," ","(",C5,")"))</f>
        <v/>
      </c>
      <c r="B48" s="417"/>
      <c r="G48" s="3"/>
    </row>
    <row r="49" spans="1:9" x14ac:dyDescent="0.2">
      <c r="A49" s="529" t="str">
        <f t="shared" si="10"/>
        <v/>
      </c>
      <c r="B49" s="417"/>
      <c r="G49" s="3"/>
    </row>
    <row r="50" spans="1:9" x14ac:dyDescent="0.2">
      <c r="A50" s="529" t="str">
        <f t="shared" si="10"/>
        <v/>
      </c>
      <c r="B50" s="417"/>
      <c r="G50" s="3"/>
    </row>
    <row r="51" spans="1:9" x14ac:dyDescent="0.2">
      <c r="A51" s="529" t="str">
        <f t="shared" si="10"/>
        <v/>
      </c>
      <c r="B51" s="417"/>
      <c r="G51" s="3"/>
    </row>
    <row r="52" spans="1:9" x14ac:dyDescent="0.2">
      <c r="A52" s="529" t="str">
        <f t="shared" si="10"/>
        <v/>
      </c>
      <c r="B52" s="417"/>
      <c r="G52" s="3"/>
    </row>
    <row r="53" spans="1:9" x14ac:dyDescent="0.2">
      <c r="A53" s="529" t="str">
        <f t="shared" si="10"/>
        <v/>
      </c>
      <c r="B53" s="417"/>
      <c r="G53" s="3"/>
    </row>
    <row r="54" spans="1:9" x14ac:dyDescent="0.2">
      <c r="A54" s="529" t="str">
        <f t="shared" si="10"/>
        <v/>
      </c>
      <c r="B54" s="417"/>
      <c r="G54" s="3"/>
    </row>
    <row r="55" spans="1:9" x14ac:dyDescent="0.2">
      <c r="A55" s="529" t="str">
        <f t="shared" si="10"/>
        <v/>
      </c>
      <c r="B55" s="417"/>
      <c r="G55" s="3"/>
    </row>
    <row r="56" spans="1:9" x14ac:dyDescent="0.2">
      <c r="A56" s="529" t="str">
        <f t="shared" si="10"/>
        <v/>
      </c>
      <c r="B56" s="417"/>
      <c r="G56" s="3"/>
    </row>
    <row r="57" spans="1:9" x14ac:dyDescent="0.2">
      <c r="A57" s="529" t="str">
        <f t="shared" si="10"/>
        <v/>
      </c>
      <c r="B57" s="417"/>
      <c r="G57" s="3"/>
    </row>
    <row r="58" spans="1:9" x14ac:dyDescent="0.2">
      <c r="A58" s="530" t="str">
        <f t="shared" si="10"/>
        <v/>
      </c>
      <c r="B58" s="452"/>
      <c r="G58" s="3"/>
    </row>
    <row r="60" spans="1:9" ht="15.75" x14ac:dyDescent="0.25">
      <c r="A60" s="135" t="s">
        <v>837</v>
      </c>
    </row>
    <row r="61" spans="1:9" ht="15.75" x14ac:dyDescent="0.2">
      <c r="A61" s="1134" t="s">
        <v>381</v>
      </c>
      <c r="B61" s="1137" t="s">
        <v>383</v>
      </c>
      <c r="C61" s="1138"/>
      <c r="D61" s="1138"/>
      <c r="E61" s="1138"/>
      <c r="F61" s="1138"/>
      <c r="G61" s="1138"/>
      <c r="H61" s="1138"/>
      <c r="I61" s="1139"/>
    </row>
    <row r="62" spans="1:9" ht="15.75" x14ac:dyDescent="0.2">
      <c r="A62" s="1135"/>
      <c r="B62" s="1137" t="s">
        <v>369</v>
      </c>
      <c r="C62" s="1139"/>
      <c r="D62" s="1137" t="s">
        <v>370</v>
      </c>
      <c r="E62" s="1139"/>
      <c r="F62" s="1137" t="s">
        <v>371</v>
      </c>
      <c r="G62" s="1139"/>
      <c r="H62" s="1137" t="s">
        <v>372</v>
      </c>
      <c r="I62" s="1139"/>
    </row>
    <row r="63" spans="1:9" ht="15.75" x14ac:dyDescent="0.2">
      <c r="A63" s="1136"/>
      <c r="B63" s="525" t="s">
        <v>829</v>
      </c>
      <c r="C63" s="526" t="s">
        <v>318</v>
      </c>
      <c r="D63" s="525" t="s">
        <v>829</v>
      </c>
      <c r="E63" s="526" t="s">
        <v>318</v>
      </c>
      <c r="F63" s="525" t="s">
        <v>829</v>
      </c>
      <c r="G63" s="526" t="s">
        <v>318</v>
      </c>
      <c r="H63" s="525" t="s">
        <v>829</v>
      </c>
      <c r="I63" s="527" t="s">
        <v>318</v>
      </c>
    </row>
    <row r="64" spans="1:9" x14ac:dyDescent="0.2">
      <c r="A64" s="41" t="str">
        <f>A47</f>
        <v/>
      </c>
      <c r="B64" s="531" t="str">
        <f>IF(A4="","",B4*D4)</f>
        <v/>
      </c>
      <c r="C64" s="430" t="str">
        <f>IF(A4="","",B64*B47)</f>
        <v/>
      </c>
      <c r="D64" s="531" t="str">
        <f>IF(A4="","",B4*E4)</f>
        <v/>
      </c>
      <c r="E64" s="430" t="str">
        <f>IF(A4="","",D64*B47)</f>
        <v/>
      </c>
      <c r="F64" s="531" t="str">
        <f>IF(A4="","",B4*F4)</f>
        <v/>
      </c>
      <c r="G64" s="431" t="str">
        <f>IF(A4="","",F64*B47)</f>
        <v/>
      </c>
      <c r="H64" s="534" t="str">
        <f>IF(A4="","",B4*G4)</f>
        <v/>
      </c>
      <c r="I64" s="431" t="str">
        <f>IF(A4="","",H64*B47)</f>
        <v/>
      </c>
    </row>
    <row r="65" spans="1:9" x14ac:dyDescent="0.2">
      <c r="A65" s="42" t="str">
        <f>A48</f>
        <v/>
      </c>
      <c r="B65" s="532" t="str">
        <f t="shared" ref="B65:B75" si="11">IF(A5="","",B5*D5)</f>
        <v/>
      </c>
      <c r="C65" s="497" t="str">
        <f t="shared" ref="C65:C75" si="12">IF(A5="","",B65*B48)</f>
        <v/>
      </c>
      <c r="D65" s="533" t="str">
        <f t="shared" ref="D65:D75" si="13">IF(A5="","",B5*E5)</f>
        <v/>
      </c>
      <c r="E65" s="65" t="str">
        <f t="shared" ref="E65:E75" si="14">IF(A5="","",D65*B48)</f>
        <v/>
      </c>
      <c r="F65" s="533" t="str">
        <f t="shared" ref="F65:F75" si="15">IF(A5="","",B5*F5)</f>
        <v/>
      </c>
      <c r="G65" s="64" t="str">
        <f t="shared" ref="G65:G75" si="16">IF(A5="","",F65*B48)</f>
        <v/>
      </c>
      <c r="H65" s="535" t="str">
        <f t="shared" ref="H65:H75" si="17">IF(A5="","",B5*G5)</f>
        <v/>
      </c>
      <c r="I65" s="64" t="str">
        <f t="shared" ref="I65:I75" si="18">IF(A5="","",H65*B48)</f>
        <v/>
      </c>
    </row>
    <row r="66" spans="1:9" x14ac:dyDescent="0.2">
      <c r="A66" s="42" t="str">
        <f t="shared" ref="A66:A75" si="19">A49</f>
        <v/>
      </c>
      <c r="B66" s="533" t="str">
        <f t="shared" si="11"/>
        <v/>
      </c>
      <c r="C66" s="65" t="str">
        <f t="shared" si="12"/>
        <v/>
      </c>
      <c r="D66" s="533" t="str">
        <f t="shared" si="13"/>
        <v/>
      </c>
      <c r="E66" s="65" t="str">
        <f t="shared" si="14"/>
        <v/>
      </c>
      <c r="F66" s="533" t="str">
        <f t="shared" si="15"/>
        <v/>
      </c>
      <c r="G66" s="64" t="str">
        <f t="shared" si="16"/>
        <v/>
      </c>
      <c r="H66" s="535" t="str">
        <f t="shared" si="17"/>
        <v/>
      </c>
      <c r="I66" s="64" t="str">
        <f t="shared" si="18"/>
        <v/>
      </c>
    </row>
    <row r="67" spans="1:9" x14ac:dyDescent="0.2">
      <c r="A67" s="42" t="str">
        <f t="shared" si="19"/>
        <v/>
      </c>
      <c r="B67" s="533" t="str">
        <f>IF(A7="","",B7*D7)</f>
        <v/>
      </c>
      <c r="C67" s="65" t="str">
        <f t="shared" si="12"/>
        <v/>
      </c>
      <c r="D67" s="533" t="str">
        <f t="shared" si="13"/>
        <v/>
      </c>
      <c r="E67" s="65" t="str">
        <f t="shared" si="14"/>
        <v/>
      </c>
      <c r="F67" s="533" t="str">
        <f t="shared" si="15"/>
        <v/>
      </c>
      <c r="G67" s="64" t="str">
        <f t="shared" si="16"/>
        <v/>
      </c>
      <c r="H67" s="535" t="str">
        <f t="shared" si="17"/>
        <v/>
      </c>
      <c r="I67" s="64" t="str">
        <f t="shared" si="18"/>
        <v/>
      </c>
    </row>
    <row r="68" spans="1:9" x14ac:dyDescent="0.2">
      <c r="A68" s="42" t="str">
        <f t="shared" si="19"/>
        <v/>
      </c>
      <c r="B68" s="533" t="str">
        <f t="shared" si="11"/>
        <v/>
      </c>
      <c r="C68" s="65" t="str">
        <f t="shared" si="12"/>
        <v/>
      </c>
      <c r="D68" s="533" t="str">
        <f t="shared" si="13"/>
        <v/>
      </c>
      <c r="E68" s="65" t="str">
        <f t="shared" si="14"/>
        <v/>
      </c>
      <c r="F68" s="533" t="str">
        <f t="shared" si="15"/>
        <v/>
      </c>
      <c r="G68" s="64" t="str">
        <f t="shared" si="16"/>
        <v/>
      </c>
      <c r="H68" s="535" t="str">
        <f t="shared" si="17"/>
        <v/>
      </c>
      <c r="I68" s="64" t="str">
        <f t="shared" si="18"/>
        <v/>
      </c>
    </row>
    <row r="69" spans="1:9" x14ac:dyDescent="0.2">
      <c r="A69" s="42" t="str">
        <f t="shared" si="19"/>
        <v/>
      </c>
      <c r="B69" s="533" t="str">
        <f t="shared" si="11"/>
        <v/>
      </c>
      <c r="C69" s="65" t="str">
        <f t="shared" si="12"/>
        <v/>
      </c>
      <c r="D69" s="533" t="str">
        <f t="shared" si="13"/>
        <v/>
      </c>
      <c r="E69" s="65" t="str">
        <f t="shared" si="14"/>
        <v/>
      </c>
      <c r="F69" s="533" t="str">
        <f t="shared" si="15"/>
        <v/>
      </c>
      <c r="G69" s="64" t="str">
        <f t="shared" si="16"/>
        <v/>
      </c>
      <c r="H69" s="535" t="str">
        <f t="shared" si="17"/>
        <v/>
      </c>
      <c r="I69" s="64" t="str">
        <f t="shared" si="18"/>
        <v/>
      </c>
    </row>
    <row r="70" spans="1:9" x14ac:dyDescent="0.2">
      <c r="A70" s="42" t="str">
        <f t="shared" si="19"/>
        <v/>
      </c>
      <c r="B70" s="533" t="str">
        <f t="shared" si="11"/>
        <v/>
      </c>
      <c r="C70" s="65" t="str">
        <f t="shared" si="12"/>
        <v/>
      </c>
      <c r="D70" s="533" t="str">
        <f t="shared" si="13"/>
        <v/>
      </c>
      <c r="E70" s="65" t="str">
        <f t="shared" si="14"/>
        <v/>
      </c>
      <c r="F70" s="533" t="str">
        <f t="shared" si="15"/>
        <v/>
      </c>
      <c r="G70" s="64" t="str">
        <f t="shared" si="16"/>
        <v/>
      </c>
      <c r="H70" s="535" t="str">
        <f t="shared" si="17"/>
        <v/>
      </c>
      <c r="I70" s="64" t="str">
        <f t="shared" si="18"/>
        <v/>
      </c>
    </row>
    <row r="71" spans="1:9" x14ac:dyDescent="0.2">
      <c r="A71" s="42" t="str">
        <f t="shared" si="19"/>
        <v/>
      </c>
      <c r="B71" s="533" t="str">
        <f t="shared" si="11"/>
        <v/>
      </c>
      <c r="C71" s="65" t="str">
        <f t="shared" si="12"/>
        <v/>
      </c>
      <c r="D71" s="533" t="str">
        <f t="shared" si="13"/>
        <v/>
      </c>
      <c r="E71" s="65" t="str">
        <f t="shared" si="14"/>
        <v/>
      </c>
      <c r="F71" s="533" t="str">
        <f t="shared" si="15"/>
        <v/>
      </c>
      <c r="G71" s="64" t="str">
        <f t="shared" si="16"/>
        <v/>
      </c>
      <c r="H71" s="535" t="str">
        <f t="shared" si="17"/>
        <v/>
      </c>
      <c r="I71" s="64" t="str">
        <f t="shared" si="18"/>
        <v/>
      </c>
    </row>
    <row r="72" spans="1:9" x14ac:dyDescent="0.2">
      <c r="A72" s="42" t="str">
        <f t="shared" si="19"/>
        <v/>
      </c>
      <c r="B72" s="533" t="str">
        <f t="shared" si="11"/>
        <v/>
      </c>
      <c r="C72" s="65" t="str">
        <f t="shared" si="12"/>
        <v/>
      </c>
      <c r="D72" s="533" t="str">
        <f t="shared" si="13"/>
        <v/>
      </c>
      <c r="E72" s="65" t="str">
        <f t="shared" si="14"/>
        <v/>
      </c>
      <c r="F72" s="533" t="str">
        <f t="shared" si="15"/>
        <v/>
      </c>
      <c r="G72" s="64" t="str">
        <f t="shared" si="16"/>
        <v/>
      </c>
      <c r="H72" s="535" t="str">
        <f t="shared" si="17"/>
        <v/>
      </c>
      <c r="I72" s="64" t="str">
        <f t="shared" si="18"/>
        <v/>
      </c>
    </row>
    <row r="73" spans="1:9" x14ac:dyDescent="0.2">
      <c r="A73" s="42" t="str">
        <f t="shared" si="19"/>
        <v/>
      </c>
      <c r="B73" s="533" t="str">
        <f t="shared" si="11"/>
        <v/>
      </c>
      <c r="C73" s="65" t="str">
        <f t="shared" si="12"/>
        <v/>
      </c>
      <c r="D73" s="533" t="str">
        <f t="shared" si="13"/>
        <v/>
      </c>
      <c r="E73" s="65" t="str">
        <f t="shared" si="14"/>
        <v/>
      </c>
      <c r="F73" s="533" t="str">
        <f t="shared" si="15"/>
        <v/>
      </c>
      <c r="G73" s="64" t="str">
        <f t="shared" si="16"/>
        <v/>
      </c>
      <c r="H73" s="535" t="str">
        <f t="shared" si="17"/>
        <v/>
      </c>
      <c r="I73" s="64" t="str">
        <f t="shared" si="18"/>
        <v/>
      </c>
    </row>
    <row r="74" spans="1:9" x14ac:dyDescent="0.2">
      <c r="A74" s="42" t="str">
        <f t="shared" si="19"/>
        <v/>
      </c>
      <c r="B74" s="533" t="str">
        <f t="shared" si="11"/>
        <v/>
      </c>
      <c r="C74" s="65" t="str">
        <f t="shared" si="12"/>
        <v/>
      </c>
      <c r="D74" s="533" t="str">
        <f t="shared" si="13"/>
        <v/>
      </c>
      <c r="E74" s="65" t="str">
        <f t="shared" si="14"/>
        <v/>
      </c>
      <c r="F74" s="533" t="str">
        <f t="shared" si="15"/>
        <v/>
      </c>
      <c r="G74" s="64" t="str">
        <f t="shared" si="16"/>
        <v/>
      </c>
      <c r="H74" s="535" t="str">
        <f t="shared" si="17"/>
        <v/>
      </c>
      <c r="I74" s="64" t="str">
        <f t="shared" si="18"/>
        <v/>
      </c>
    </row>
    <row r="75" spans="1:9" x14ac:dyDescent="0.2">
      <c r="A75" s="42" t="str">
        <f t="shared" si="19"/>
        <v/>
      </c>
      <c r="B75" s="533" t="str">
        <f t="shared" si="11"/>
        <v/>
      </c>
      <c r="C75" s="65" t="str">
        <f t="shared" si="12"/>
        <v/>
      </c>
      <c r="D75" s="533" t="str">
        <f t="shared" si="13"/>
        <v/>
      </c>
      <c r="E75" s="65" t="str">
        <f t="shared" si="14"/>
        <v/>
      </c>
      <c r="F75" s="533" t="str">
        <f t="shared" si="15"/>
        <v/>
      </c>
      <c r="G75" s="64" t="str">
        <f t="shared" si="16"/>
        <v/>
      </c>
      <c r="H75" s="535" t="str">
        <f t="shared" si="17"/>
        <v/>
      </c>
      <c r="I75" s="64" t="str">
        <f t="shared" si="18"/>
        <v/>
      </c>
    </row>
    <row r="76" spans="1:9" ht="15.75" x14ac:dyDescent="0.2">
      <c r="A76" s="404" t="s">
        <v>321</v>
      </c>
      <c r="B76" s="646"/>
      <c r="C76" s="647">
        <f>SUM(C64:C75)</f>
        <v>0</v>
      </c>
      <c r="D76" s="646"/>
      <c r="E76" s="647">
        <f>SUM(E64:E75)</f>
        <v>0</v>
      </c>
      <c r="F76" s="646"/>
      <c r="G76" s="647">
        <f>SUM(G64:G75)</f>
        <v>0</v>
      </c>
      <c r="H76" s="646"/>
      <c r="I76" s="647">
        <f>SUM(I64:I75)</f>
        <v>0</v>
      </c>
    </row>
    <row r="77" spans="1:9" customFormat="1" x14ac:dyDescent="0.25"/>
    <row r="78" spans="1:9" ht="15.75" x14ac:dyDescent="0.2">
      <c r="A78" s="1134" t="s">
        <v>381</v>
      </c>
      <c r="B78" s="1137" t="s">
        <v>383</v>
      </c>
      <c r="C78" s="1138"/>
      <c r="D78" s="1138"/>
      <c r="E78" s="1138"/>
      <c r="F78" s="1138"/>
      <c r="G78" s="1138"/>
      <c r="H78" s="1138"/>
      <c r="I78" s="1139"/>
    </row>
    <row r="79" spans="1:9" ht="15.75" x14ac:dyDescent="0.2">
      <c r="A79" s="1135"/>
      <c r="B79" s="1137" t="s">
        <v>373</v>
      </c>
      <c r="C79" s="1139"/>
      <c r="D79" s="1137" t="s">
        <v>374</v>
      </c>
      <c r="E79" s="1139"/>
      <c r="F79" s="1137" t="s">
        <v>375</v>
      </c>
      <c r="G79" s="1139"/>
      <c r="H79" s="1137" t="s">
        <v>376</v>
      </c>
      <c r="I79" s="1139"/>
    </row>
    <row r="80" spans="1:9" ht="15.75" x14ac:dyDescent="0.2">
      <c r="A80" s="1136"/>
      <c r="B80" s="525" t="s">
        <v>829</v>
      </c>
      <c r="C80" s="526" t="s">
        <v>318</v>
      </c>
      <c r="D80" s="525" t="s">
        <v>829</v>
      </c>
      <c r="E80" s="526" t="s">
        <v>318</v>
      </c>
      <c r="F80" s="525" t="s">
        <v>829</v>
      </c>
      <c r="G80" s="526" t="s">
        <v>318</v>
      </c>
      <c r="H80" s="525" t="s">
        <v>829</v>
      </c>
      <c r="I80" s="527" t="s">
        <v>318</v>
      </c>
    </row>
    <row r="81" spans="1:9" x14ac:dyDescent="0.2">
      <c r="A81" s="41" t="str">
        <f t="shared" ref="A81:A92" si="20">A47</f>
        <v/>
      </c>
      <c r="B81" s="531" t="str">
        <f>IF(A18="","",B18*D18)</f>
        <v/>
      </c>
      <c r="C81" s="430" t="str">
        <f>IF(A18="","",B81*B47)</f>
        <v/>
      </c>
      <c r="D81" s="531" t="str">
        <f>IF(A18="","",B18*E18)</f>
        <v/>
      </c>
      <c r="E81" s="430" t="str">
        <f>IF(A18="","",D81*B47)</f>
        <v/>
      </c>
      <c r="F81" s="531" t="str">
        <f>IF(A18="","",B18*F18)</f>
        <v/>
      </c>
      <c r="G81" s="431" t="str">
        <f>IF(A18="","",F81*B47)</f>
        <v/>
      </c>
      <c r="H81" s="534" t="str">
        <f>IF(A18="","",B18*G18)</f>
        <v/>
      </c>
      <c r="I81" s="431" t="str">
        <f>IF(A18="","",H81*B47)</f>
        <v/>
      </c>
    </row>
    <row r="82" spans="1:9" x14ac:dyDescent="0.2">
      <c r="A82" s="42" t="str">
        <f t="shared" si="20"/>
        <v/>
      </c>
      <c r="B82" s="533" t="str">
        <f t="shared" ref="B82:B92" si="21">IF(A19="","",B19*D19)</f>
        <v/>
      </c>
      <c r="C82" s="65" t="str">
        <f t="shared" ref="C82:C92" si="22">IF(A19="","",B82*B48)</f>
        <v/>
      </c>
      <c r="D82" s="533" t="str">
        <f t="shared" ref="D82:D92" si="23">IF(A19="","",B19*E19)</f>
        <v/>
      </c>
      <c r="E82" s="65" t="str">
        <f t="shared" ref="E82:E92" si="24">IF(A19="","",D82*B48)</f>
        <v/>
      </c>
      <c r="F82" s="533" t="str">
        <f t="shared" ref="F82:F92" si="25">IF(A19="","",B19*F19)</f>
        <v/>
      </c>
      <c r="G82" s="64" t="str">
        <f t="shared" ref="G82:G92" si="26">IF(A19="","",F82*B48)</f>
        <v/>
      </c>
      <c r="H82" s="535" t="str">
        <f t="shared" ref="H82:H92" si="27">IF(A19="","",B19*G19)</f>
        <v/>
      </c>
      <c r="I82" s="64" t="str">
        <f t="shared" ref="I82:I92" si="28">IF(A19="","",H82*B48)</f>
        <v/>
      </c>
    </row>
    <row r="83" spans="1:9" x14ac:dyDescent="0.2">
      <c r="A83" s="42" t="str">
        <f t="shared" si="20"/>
        <v/>
      </c>
      <c r="B83" s="533" t="str">
        <f t="shared" si="21"/>
        <v/>
      </c>
      <c r="C83" s="65" t="str">
        <f t="shared" si="22"/>
        <v/>
      </c>
      <c r="D83" s="533" t="str">
        <f t="shared" si="23"/>
        <v/>
      </c>
      <c r="E83" s="65" t="str">
        <f t="shared" si="24"/>
        <v/>
      </c>
      <c r="F83" s="533" t="str">
        <f t="shared" si="25"/>
        <v/>
      </c>
      <c r="G83" s="64" t="str">
        <f t="shared" si="26"/>
        <v/>
      </c>
      <c r="H83" s="535" t="str">
        <f t="shared" si="27"/>
        <v/>
      </c>
      <c r="I83" s="64" t="str">
        <f t="shared" si="28"/>
        <v/>
      </c>
    </row>
    <row r="84" spans="1:9" x14ac:dyDescent="0.2">
      <c r="A84" s="42" t="str">
        <f t="shared" si="20"/>
        <v/>
      </c>
      <c r="B84" s="533" t="str">
        <f t="shared" si="21"/>
        <v/>
      </c>
      <c r="C84" s="65" t="str">
        <f t="shared" si="22"/>
        <v/>
      </c>
      <c r="D84" s="533" t="str">
        <f t="shared" si="23"/>
        <v/>
      </c>
      <c r="E84" s="65" t="str">
        <f t="shared" si="24"/>
        <v/>
      </c>
      <c r="F84" s="533" t="str">
        <f t="shared" si="25"/>
        <v/>
      </c>
      <c r="G84" s="64" t="str">
        <f t="shared" si="26"/>
        <v/>
      </c>
      <c r="H84" s="535" t="str">
        <f t="shared" si="27"/>
        <v/>
      </c>
      <c r="I84" s="64" t="str">
        <f t="shared" si="28"/>
        <v/>
      </c>
    </row>
    <row r="85" spans="1:9" x14ac:dyDescent="0.2">
      <c r="A85" s="42" t="str">
        <f t="shared" si="20"/>
        <v/>
      </c>
      <c r="B85" s="533" t="str">
        <f t="shared" si="21"/>
        <v/>
      </c>
      <c r="C85" s="65" t="str">
        <f t="shared" si="22"/>
        <v/>
      </c>
      <c r="D85" s="533" t="str">
        <f t="shared" si="23"/>
        <v/>
      </c>
      <c r="E85" s="65" t="str">
        <f t="shared" si="24"/>
        <v/>
      </c>
      <c r="F85" s="533" t="str">
        <f t="shared" si="25"/>
        <v/>
      </c>
      <c r="G85" s="64" t="str">
        <f t="shared" si="26"/>
        <v/>
      </c>
      <c r="H85" s="535" t="str">
        <f t="shared" si="27"/>
        <v/>
      </c>
      <c r="I85" s="64" t="str">
        <f t="shared" si="28"/>
        <v/>
      </c>
    </row>
    <row r="86" spans="1:9" x14ac:dyDescent="0.2">
      <c r="A86" s="42" t="str">
        <f t="shared" si="20"/>
        <v/>
      </c>
      <c r="B86" s="533" t="str">
        <f t="shared" si="21"/>
        <v/>
      </c>
      <c r="C86" s="65" t="str">
        <f t="shared" si="22"/>
        <v/>
      </c>
      <c r="D86" s="533" t="str">
        <f t="shared" si="23"/>
        <v/>
      </c>
      <c r="E86" s="65" t="str">
        <f t="shared" si="24"/>
        <v/>
      </c>
      <c r="F86" s="533" t="str">
        <f t="shared" si="25"/>
        <v/>
      </c>
      <c r="G86" s="64" t="str">
        <f t="shared" si="26"/>
        <v/>
      </c>
      <c r="H86" s="535" t="str">
        <f t="shared" si="27"/>
        <v/>
      </c>
      <c r="I86" s="64" t="str">
        <f t="shared" si="28"/>
        <v/>
      </c>
    </row>
    <row r="87" spans="1:9" x14ac:dyDescent="0.2">
      <c r="A87" s="42" t="str">
        <f t="shared" si="20"/>
        <v/>
      </c>
      <c r="B87" s="533" t="str">
        <f t="shared" si="21"/>
        <v/>
      </c>
      <c r="C87" s="65" t="str">
        <f t="shared" si="22"/>
        <v/>
      </c>
      <c r="D87" s="533" t="str">
        <f t="shared" si="23"/>
        <v/>
      </c>
      <c r="E87" s="65" t="str">
        <f t="shared" si="24"/>
        <v/>
      </c>
      <c r="F87" s="533" t="str">
        <f t="shared" si="25"/>
        <v/>
      </c>
      <c r="G87" s="64" t="str">
        <f t="shared" si="26"/>
        <v/>
      </c>
      <c r="H87" s="535" t="str">
        <f t="shared" si="27"/>
        <v/>
      </c>
      <c r="I87" s="64" t="str">
        <f t="shared" si="28"/>
        <v/>
      </c>
    </row>
    <row r="88" spans="1:9" x14ac:dyDescent="0.2">
      <c r="A88" s="42" t="str">
        <f t="shared" si="20"/>
        <v/>
      </c>
      <c r="B88" s="533" t="str">
        <f t="shared" si="21"/>
        <v/>
      </c>
      <c r="C88" s="65" t="str">
        <f t="shared" si="22"/>
        <v/>
      </c>
      <c r="D88" s="533" t="str">
        <f t="shared" si="23"/>
        <v/>
      </c>
      <c r="E88" s="65" t="str">
        <f t="shared" si="24"/>
        <v/>
      </c>
      <c r="F88" s="533" t="str">
        <f t="shared" si="25"/>
        <v/>
      </c>
      <c r="G88" s="64" t="str">
        <f t="shared" si="26"/>
        <v/>
      </c>
      <c r="H88" s="535" t="str">
        <f t="shared" si="27"/>
        <v/>
      </c>
      <c r="I88" s="64" t="str">
        <f t="shared" si="28"/>
        <v/>
      </c>
    </row>
    <row r="89" spans="1:9" x14ac:dyDescent="0.2">
      <c r="A89" s="42" t="str">
        <f t="shared" si="20"/>
        <v/>
      </c>
      <c r="B89" s="533" t="str">
        <f t="shared" si="21"/>
        <v/>
      </c>
      <c r="C89" s="65" t="str">
        <f t="shared" si="22"/>
        <v/>
      </c>
      <c r="D89" s="533" t="str">
        <f t="shared" si="23"/>
        <v/>
      </c>
      <c r="E89" s="65" t="str">
        <f t="shared" si="24"/>
        <v/>
      </c>
      <c r="F89" s="533" t="str">
        <f t="shared" si="25"/>
        <v/>
      </c>
      <c r="G89" s="64" t="str">
        <f t="shared" si="26"/>
        <v/>
      </c>
      <c r="H89" s="535" t="str">
        <f t="shared" si="27"/>
        <v/>
      </c>
      <c r="I89" s="64" t="str">
        <f t="shared" si="28"/>
        <v/>
      </c>
    </row>
    <row r="90" spans="1:9" x14ac:dyDescent="0.2">
      <c r="A90" s="42" t="str">
        <f t="shared" si="20"/>
        <v/>
      </c>
      <c r="B90" s="533" t="str">
        <f t="shared" si="21"/>
        <v/>
      </c>
      <c r="C90" s="65" t="str">
        <f>IF(A27="","",B90*B56)</f>
        <v/>
      </c>
      <c r="D90" s="533" t="str">
        <f t="shared" si="23"/>
        <v/>
      </c>
      <c r="E90" s="65" t="str">
        <f t="shared" si="24"/>
        <v/>
      </c>
      <c r="F90" s="533" t="str">
        <f t="shared" si="25"/>
        <v/>
      </c>
      <c r="G90" s="64" t="str">
        <f t="shared" si="26"/>
        <v/>
      </c>
      <c r="H90" s="535" t="str">
        <f t="shared" si="27"/>
        <v/>
      </c>
      <c r="I90" s="64" t="str">
        <f t="shared" si="28"/>
        <v/>
      </c>
    </row>
    <row r="91" spans="1:9" x14ac:dyDescent="0.2">
      <c r="A91" s="42" t="str">
        <f t="shared" si="20"/>
        <v/>
      </c>
      <c r="B91" s="533" t="str">
        <f t="shared" si="21"/>
        <v/>
      </c>
      <c r="C91" s="65" t="str">
        <f t="shared" si="22"/>
        <v/>
      </c>
      <c r="D91" s="533" t="str">
        <f t="shared" si="23"/>
        <v/>
      </c>
      <c r="E91" s="65" t="str">
        <f t="shared" si="24"/>
        <v/>
      </c>
      <c r="F91" s="533" t="str">
        <f t="shared" si="25"/>
        <v/>
      </c>
      <c r="G91" s="64" t="str">
        <f t="shared" si="26"/>
        <v/>
      </c>
      <c r="H91" s="535" t="str">
        <f t="shared" si="27"/>
        <v/>
      </c>
      <c r="I91" s="64" t="str">
        <f t="shared" si="28"/>
        <v/>
      </c>
    </row>
    <row r="92" spans="1:9" x14ac:dyDescent="0.2">
      <c r="A92" s="42" t="str">
        <f t="shared" si="20"/>
        <v/>
      </c>
      <c r="B92" s="533" t="str">
        <f t="shared" si="21"/>
        <v/>
      </c>
      <c r="C92" s="65" t="str">
        <f t="shared" si="22"/>
        <v/>
      </c>
      <c r="D92" s="533" t="str">
        <f t="shared" si="23"/>
        <v/>
      </c>
      <c r="E92" s="65" t="str">
        <f t="shared" si="24"/>
        <v/>
      </c>
      <c r="F92" s="533" t="str">
        <f t="shared" si="25"/>
        <v/>
      </c>
      <c r="G92" s="64" t="str">
        <f t="shared" si="26"/>
        <v/>
      </c>
      <c r="H92" s="535" t="str">
        <f t="shared" si="27"/>
        <v/>
      </c>
      <c r="I92" s="64" t="str">
        <f t="shared" si="28"/>
        <v/>
      </c>
    </row>
    <row r="93" spans="1:9" ht="15.75" x14ac:dyDescent="0.2">
      <c r="A93" s="404" t="s">
        <v>321</v>
      </c>
      <c r="B93" s="646"/>
      <c r="C93" s="647">
        <f>SUM(C81:C92)</f>
        <v>0</v>
      </c>
      <c r="D93" s="646"/>
      <c r="E93" s="647">
        <f>SUM(E81:E92)</f>
        <v>0</v>
      </c>
      <c r="F93" s="648"/>
      <c r="G93" s="647">
        <f>SUM(G81:G92)</f>
        <v>0</v>
      </c>
      <c r="H93" s="646"/>
      <c r="I93" s="647">
        <f>SUM(I81:I92)</f>
        <v>0</v>
      </c>
    </row>
    <row r="94" spans="1:9" customFormat="1" x14ac:dyDescent="0.25"/>
    <row r="95" spans="1:9" ht="15.75" x14ac:dyDescent="0.2">
      <c r="A95" s="1134" t="s">
        <v>381</v>
      </c>
      <c r="B95" s="1137" t="s">
        <v>383</v>
      </c>
      <c r="C95" s="1138"/>
      <c r="D95" s="1138"/>
      <c r="E95" s="1138"/>
      <c r="F95" s="1138"/>
      <c r="G95" s="1138"/>
      <c r="H95" s="1138"/>
      <c r="I95" s="1139"/>
    </row>
    <row r="96" spans="1:9" ht="15.75" x14ac:dyDescent="0.2">
      <c r="A96" s="1135"/>
      <c r="B96" s="1137" t="s">
        <v>377</v>
      </c>
      <c r="C96" s="1139"/>
      <c r="D96" s="1137" t="s">
        <v>378</v>
      </c>
      <c r="E96" s="1139"/>
      <c r="F96" s="1137" t="s">
        <v>379</v>
      </c>
      <c r="G96" s="1139"/>
      <c r="H96" s="1137" t="s">
        <v>380</v>
      </c>
      <c r="I96" s="1139"/>
    </row>
    <row r="97" spans="1:9" ht="15.75" x14ac:dyDescent="0.2">
      <c r="A97" s="1136"/>
      <c r="B97" s="525" t="s">
        <v>829</v>
      </c>
      <c r="C97" s="526" t="s">
        <v>318</v>
      </c>
      <c r="D97" s="525" t="s">
        <v>829</v>
      </c>
      <c r="E97" s="526" t="s">
        <v>318</v>
      </c>
      <c r="F97" s="525" t="s">
        <v>829</v>
      </c>
      <c r="G97" s="526" t="s">
        <v>318</v>
      </c>
      <c r="H97" s="525" t="s">
        <v>829</v>
      </c>
      <c r="I97" s="527" t="s">
        <v>318</v>
      </c>
    </row>
    <row r="98" spans="1:9" x14ac:dyDescent="0.2">
      <c r="A98" s="41" t="str">
        <f t="shared" ref="A98:A109" si="29">A47</f>
        <v/>
      </c>
      <c r="B98" s="531" t="str">
        <f>IF(A32="","",B32*D32)</f>
        <v/>
      </c>
      <c r="C98" s="430" t="str">
        <f>IF(A32="","",B98*B47)</f>
        <v/>
      </c>
      <c r="D98" s="531" t="str">
        <f>IF(A32="","",B32*E32)</f>
        <v/>
      </c>
      <c r="E98" s="430" t="str">
        <f>IF(A32="","",D98*B47)</f>
        <v/>
      </c>
      <c r="F98" s="531" t="str">
        <f>IF(A32="","",B32*F32)</f>
        <v/>
      </c>
      <c r="G98" s="431" t="str">
        <f>IF(A32="","",F98*B47)</f>
        <v/>
      </c>
      <c r="H98" s="534" t="str">
        <f>IF(A32="","",B32*G32)</f>
        <v/>
      </c>
      <c r="I98" s="431" t="str">
        <f>IF(A32="","",H98*B47)</f>
        <v/>
      </c>
    </row>
    <row r="99" spans="1:9" x14ac:dyDescent="0.2">
      <c r="A99" s="42" t="str">
        <f t="shared" si="29"/>
        <v/>
      </c>
      <c r="B99" s="533" t="str">
        <f t="shared" ref="B99:B109" si="30">IF(A33="","",B33*D33)</f>
        <v/>
      </c>
      <c r="C99" s="65" t="str">
        <f t="shared" ref="C99:C109" si="31">IF(A33="","",B99*B48)</f>
        <v/>
      </c>
      <c r="D99" s="533" t="str">
        <f t="shared" ref="D99:D109" si="32">IF(A33="","",B33*E33)</f>
        <v/>
      </c>
      <c r="E99" s="65" t="str">
        <f t="shared" ref="E99:E109" si="33">IF(A33="","",D99*B48)</f>
        <v/>
      </c>
      <c r="F99" s="533" t="str">
        <f t="shared" ref="F99:F109" si="34">IF(A33="","",B33*F33)</f>
        <v/>
      </c>
      <c r="G99" s="64" t="str">
        <f t="shared" ref="G99:G109" si="35">IF(A33="","",F99*B48)</f>
        <v/>
      </c>
      <c r="H99" s="535" t="str">
        <f t="shared" ref="H99:H109" si="36">IF(A33="","",B33*G33)</f>
        <v/>
      </c>
      <c r="I99" s="64" t="str">
        <f t="shared" ref="I99:I109" si="37">IF(A33="","",H99*B48)</f>
        <v/>
      </c>
    </row>
    <row r="100" spans="1:9" x14ac:dyDescent="0.2">
      <c r="A100" s="42" t="str">
        <f t="shared" si="29"/>
        <v/>
      </c>
      <c r="B100" s="533" t="str">
        <f t="shared" si="30"/>
        <v/>
      </c>
      <c r="C100" s="65" t="str">
        <f t="shared" si="31"/>
        <v/>
      </c>
      <c r="D100" s="533" t="str">
        <f t="shared" si="32"/>
        <v/>
      </c>
      <c r="E100" s="65" t="str">
        <f t="shared" si="33"/>
        <v/>
      </c>
      <c r="F100" s="533" t="str">
        <f t="shared" si="34"/>
        <v/>
      </c>
      <c r="G100" s="64" t="str">
        <f t="shared" si="35"/>
        <v/>
      </c>
      <c r="H100" s="535" t="str">
        <f t="shared" si="36"/>
        <v/>
      </c>
      <c r="I100" s="64" t="str">
        <f t="shared" si="37"/>
        <v/>
      </c>
    </row>
    <row r="101" spans="1:9" x14ac:dyDescent="0.2">
      <c r="A101" s="42" t="str">
        <f t="shared" si="29"/>
        <v/>
      </c>
      <c r="B101" s="533" t="str">
        <f t="shared" si="30"/>
        <v/>
      </c>
      <c r="C101" s="65" t="str">
        <f t="shared" si="31"/>
        <v/>
      </c>
      <c r="D101" s="533" t="str">
        <f t="shared" si="32"/>
        <v/>
      </c>
      <c r="E101" s="65" t="str">
        <f t="shared" si="33"/>
        <v/>
      </c>
      <c r="F101" s="533" t="str">
        <f t="shared" si="34"/>
        <v/>
      </c>
      <c r="G101" s="64" t="str">
        <f t="shared" si="35"/>
        <v/>
      </c>
      <c r="H101" s="535" t="str">
        <f t="shared" si="36"/>
        <v/>
      </c>
      <c r="I101" s="64" t="str">
        <f t="shared" si="37"/>
        <v/>
      </c>
    </row>
    <row r="102" spans="1:9" x14ac:dyDescent="0.2">
      <c r="A102" s="42" t="str">
        <f t="shared" si="29"/>
        <v/>
      </c>
      <c r="B102" s="533" t="str">
        <f t="shared" si="30"/>
        <v/>
      </c>
      <c r="C102" s="65" t="str">
        <f t="shared" si="31"/>
        <v/>
      </c>
      <c r="D102" s="533" t="str">
        <f t="shared" si="32"/>
        <v/>
      </c>
      <c r="E102" s="65" t="str">
        <f t="shared" si="33"/>
        <v/>
      </c>
      <c r="F102" s="533" t="str">
        <f t="shared" si="34"/>
        <v/>
      </c>
      <c r="G102" s="64" t="str">
        <f t="shared" si="35"/>
        <v/>
      </c>
      <c r="H102" s="535" t="str">
        <f t="shared" si="36"/>
        <v/>
      </c>
      <c r="I102" s="64" t="str">
        <f t="shared" si="37"/>
        <v/>
      </c>
    </row>
    <row r="103" spans="1:9" x14ac:dyDescent="0.2">
      <c r="A103" s="42" t="str">
        <f t="shared" si="29"/>
        <v/>
      </c>
      <c r="B103" s="533" t="str">
        <f t="shared" si="30"/>
        <v/>
      </c>
      <c r="C103" s="65" t="str">
        <f t="shared" si="31"/>
        <v/>
      </c>
      <c r="D103" s="533" t="str">
        <f t="shared" si="32"/>
        <v/>
      </c>
      <c r="E103" s="65" t="str">
        <f t="shared" si="33"/>
        <v/>
      </c>
      <c r="F103" s="533" t="str">
        <f t="shared" si="34"/>
        <v/>
      </c>
      <c r="G103" s="64" t="str">
        <f t="shared" si="35"/>
        <v/>
      </c>
      <c r="H103" s="535" t="str">
        <f t="shared" si="36"/>
        <v/>
      </c>
      <c r="I103" s="64" t="str">
        <f t="shared" si="37"/>
        <v/>
      </c>
    </row>
    <row r="104" spans="1:9" x14ac:dyDescent="0.2">
      <c r="A104" s="42" t="str">
        <f t="shared" si="29"/>
        <v/>
      </c>
      <c r="B104" s="533" t="str">
        <f t="shared" si="30"/>
        <v/>
      </c>
      <c r="C104" s="65" t="str">
        <f t="shared" si="31"/>
        <v/>
      </c>
      <c r="D104" s="533" t="str">
        <f t="shared" si="32"/>
        <v/>
      </c>
      <c r="E104" s="65" t="str">
        <f t="shared" si="33"/>
        <v/>
      </c>
      <c r="F104" s="533" t="str">
        <f t="shared" si="34"/>
        <v/>
      </c>
      <c r="G104" s="64" t="str">
        <f t="shared" si="35"/>
        <v/>
      </c>
      <c r="H104" s="535" t="str">
        <f t="shared" si="36"/>
        <v/>
      </c>
      <c r="I104" s="64" t="str">
        <f t="shared" si="37"/>
        <v/>
      </c>
    </row>
    <row r="105" spans="1:9" x14ac:dyDescent="0.2">
      <c r="A105" s="42" t="str">
        <f t="shared" si="29"/>
        <v/>
      </c>
      <c r="B105" s="533" t="str">
        <f t="shared" si="30"/>
        <v/>
      </c>
      <c r="C105" s="65" t="str">
        <f t="shared" si="31"/>
        <v/>
      </c>
      <c r="D105" s="533" t="str">
        <f t="shared" si="32"/>
        <v/>
      </c>
      <c r="E105" s="65" t="str">
        <f t="shared" si="33"/>
        <v/>
      </c>
      <c r="F105" s="533" t="str">
        <f t="shared" si="34"/>
        <v/>
      </c>
      <c r="G105" s="64" t="str">
        <f t="shared" si="35"/>
        <v/>
      </c>
      <c r="H105" s="535" t="str">
        <f t="shared" si="36"/>
        <v/>
      </c>
      <c r="I105" s="64" t="str">
        <f t="shared" si="37"/>
        <v/>
      </c>
    </row>
    <row r="106" spans="1:9" x14ac:dyDescent="0.2">
      <c r="A106" s="42" t="str">
        <f t="shared" si="29"/>
        <v/>
      </c>
      <c r="B106" s="533" t="str">
        <f t="shared" si="30"/>
        <v/>
      </c>
      <c r="C106" s="65" t="str">
        <f>IF(A40="","",B106*B55)</f>
        <v/>
      </c>
      <c r="D106" s="533" t="str">
        <f t="shared" si="32"/>
        <v/>
      </c>
      <c r="E106" s="65" t="str">
        <f t="shared" si="33"/>
        <v/>
      </c>
      <c r="F106" s="533" t="str">
        <f t="shared" si="34"/>
        <v/>
      </c>
      <c r="G106" s="64" t="str">
        <f t="shared" si="35"/>
        <v/>
      </c>
      <c r="H106" s="535" t="str">
        <f t="shared" si="36"/>
        <v/>
      </c>
      <c r="I106" s="64" t="str">
        <f t="shared" si="37"/>
        <v/>
      </c>
    </row>
    <row r="107" spans="1:9" x14ac:dyDescent="0.2">
      <c r="A107" s="42" t="str">
        <f t="shared" si="29"/>
        <v/>
      </c>
      <c r="B107" s="533" t="str">
        <f>IF(A41="","",B41*D41)</f>
        <v/>
      </c>
      <c r="C107" s="65" t="str">
        <f>IF(A41="","",B107*B56)</f>
        <v/>
      </c>
      <c r="D107" s="533" t="str">
        <f t="shared" si="32"/>
        <v/>
      </c>
      <c r="E107" s="65" t="str">
        <f t="shared" si="33"/>
        <v/>
      </c>
      <c r="F107" s="533" t="str">
        <f t="shared" si="34"/>
        <v/>
      </c>
      <c r="G107" s="64" t="str">
        <f t="shared" si="35"/>
        <v/>
      </c>
      <c r="H107" s="535" t="str">
        <f t="shared" si="36"/>
        <v/>
      </c>
      <c r="I107" s="64" t="str">
        <f t="shared" si="37"/>
        <v/>
      </c>
    </row>
    <row r="108" spans="1:9" x14ac:dyDescent="0.2">
      <c r="A108" s="42" t="str">
        <f t="shared" si="29"/>
        <v/>
      </c>
      <c r="B108" s="533" t="str">
        <f t="shared" si="30"/>
        <v/>
      </c>
      <c r="C108" s="65" t="str">
        <f t="shared" si="31"/>
        <v/>
      </c>
      <c r="D108" s="533" t="str">
        <f t="shared" si="32"/>
        <v/>
      </c>
      <c r="E108" s="65" t="str">
        <f t="shared" si="33"/>
        <v/>
      </c>
      <c r="F108" s="533" t="str">
        <f t="shared" si="34"/>
        <v/>
      </c>
      <c r="G108" s="64" t="str">
        <f t="shared" si="35"/>
        <v/>
      </c>
      <c r="H108" s="535" t="str">
        <f t="shared" si="36"/>
        <v/>
      </c>
      <c r="I108" s="64" t="str">
        <f t="shared" si="37"/>
        <v/>
      </c>
    </row>
    <row r="109" spans="1:9" x14ac:dyDescent="0.2">
      <c r="A109" s="42" t="str">
        <f t="shared" si="29"/>
        <v/>
      </c>
      <c r="B109" s="533" t="str">
        <f t="shared" si="30"/>
        <v/>
      </c>
      <c r="C109" s="65" t="str">
        <f t="shared" si="31"/>
        <v/>
      </c>
      <c r="D109" s="533" t="str">
        <f t="shared" si="32"/>
        <v/>
      </c>
      <c r="E109" s="65" t="str">
        <f t="shared" si="33"/>
        <v/>
      </c>
      <c r="F109" s="533" t="str">
        <f t="shared" si="34"/>
        <v/>
      </c>
      <c r="G109" s="64" t="str">
        <f t="shared" si="35"/>
        <v/>
      </c>
      <c r="H109" s="535" t="str">
        <f t="shared" si="36"/>
        <v/>
      </c>
      <c r="I109" s="64" t="str">
        <f t="shared" si="37"/>
        <v/>
      </c>
    </row>
    <row r="110" spans="1:9" ht="15.75" x14ac:dyDescent="0.2">
      <c r="A110" s="404" t="s">
        <v>321</v>
      </c>
      <c r="B110" s="646"/>
      <c r="C110" s="647">
        <f>SUM(C98:C109)</f>
        <v>0</v>
      </c>
      <c r="D110" s="646"/>
      <c r="E110" s="647">
        <f>SUM(E98:E109)</f>
        <v>0</v>
      </c>
      <c r="F110" s="646"/>
      <c r="G110" s="647">
        <f>SUM(G98:G109)</f>
        <v>0</v>
      </c>
      <c r="H110" s="646"/>
      <c r="I110" s="647">
        <f>SUM(I98:I109)</f>
        <v>0</v>
      </c>
    </row>
  </sheetData>
  <sheetProtection algorithmName="SHA-512" hashValue="FbPOmnTbsCp2usVVIh0BnsHvu4KdXIOD08f/V97rt1cWtrWpZ7lvkj++6F95joOAnHivm7E1WwOFkp8SLLnzvw==" saltValue="aXulVY35cS6vJLUxjhbUSg==" spinCount="100000" sheet="1" objects="1" scenarios="1"/>
  <mergeCells count="31">
    <mergeCell ref="A16:A17"/>
    <mergeCell ref="B16:B17"/>
    <mergeCell ref="C16:C17"/>
    <mergeCell ref="D16:G16"/>
    <mergeCell ref="A2:A3"/>
    <mergeCell ref="B2:B3"/>
    <mergeCell ref="C2:C3"/>
    <mergeCell ref="D2:G2"/>
    <mergeCell ref="A30:A31"/>
    <mergeCell ref="B30:B31"/>
    <mergeCell ref="C30:C31"/>
    <mergeCell ref="D30:G30"/>
    <mergeCell ref="A45:B45"/>
    <mergeCell ref="A61:A63"/>
    <mergeCell ref="B61:I61"/>
    <mergeCell ref="B62:C62"/>
    <mergeCell ref="D62:E62"/>
    <mergeCell ref="F62:G62"/>
    <mergeCell ref="H62:I62"/>
    <mergeCell ref="A78:A80"/>
    <mergeCell ref="B78:I78"/>
    <mergeCell ref="B79:C79"/>
    <mergeCell ref="D79:E79"/>
    <mergeCell ref="F79:G79"/>
    <mergeCell ref="H79:I79"/>
    <mergeCell ref="A95:A97"/>
    <mergeCell ref="B95:I95"/>
    <mergeCell ref="B96:C96"/>
    <mergeCell ref="D96:E96"/>
    <mergeCell ref="F96:G96"/>
    <mergeCell ref="H96:I96"/>
  </mergeCells>
  <pageMargins left="0.51181102362204722" right="0.51181102362204722" top="0.78740157480314965" bottom="0.78740157480314965" header="0.31496062992125984" footer="0.31496062992125984"/>
  <pageSetup paperSize="9" scale="66" fitToHeight="0" orientation="portrait" blackAndWhite="1" r:id="rId1"/>
  <headerFooter>
    <oddHeader>&amp;A</oddHeader>
  </headerFooter>
  <rowBreaks count="1" manualBreakCount="1">
    <brk id="5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23</vt:i4>
      </vt:variant>
      <vt:variant>
        <vt:lpstr>Intervalos nomeados</vt:lpstr>
      </vt:variant>
      <vt:variant>
        <vt:i4>22</vt:i4>
      </vt:variant>
    </vt:vector>
  </HeadingPairs>
  <TitlesOfParts>
    <vt:vector size="45" baseType="lpstr">
      <vt:lpstr>Menu Inicial</vt:lpstr>
      <vt:lpstr>Checklist</vt:lpstr>
      <vt:lpstr>Dados Cadastrais</vt:lpstr>
      <vt:lpstr>Lista de Agências</vt:lpstr>
      <vt:lpstr>Descrição do Projeto</vt:lpstr>
      <vt:lpstr>Orçamento</vt:lpstr>
      <vt:lpstr>Levantamento Patrimonial</vt:lpstr>
      <vt:lpstr>Declaração de Coordenadas</vt:lpstr>
      <vt:lpstr>Área não Financiada</vt:lpstr>
      <vt:lpstr>Culturas Perenes</vt:lpstr>
      <vt:lpstr>Ciclo Curto</vt:lpstr>
      <vt:lpstr>Apicultura</vt:lpstr>
      <vt:lpstr>Psicultura</vt:lpstr>
      <vt:lpstr>Pecuária</vt:lpstr>
      <vt:lpstr>Indices Técnicos</vt:lpstr>
      <vt:lpstr>Suporte Forrageiro</vt:lpstr>
      <vt:lpstr>Evolução do Rebanho</vt:lpstr>
      <vt:lpstr>Receita Pecuária</vt:lpstr>
      <vt:lpstr>Custos</vt:lpstr>
      <vt:lpstr>Garantias</vt:lpstr>
      <vt:lpstr>Enquadramento</vt:lpstr>
      <vt:lpstr>Análise</vt:lpstr>
      <vt:lpstr>Relatório Pecuária</vt:lpstr>
      <vt:lpstr>Análise!Area_de_impressao</vt:lpstr>
      <vt:lpstr>Apicultura!Area_de_impressao</vt:lpstr>
      <vt:lpstr>'Área não Financiada'!Area_de_impressao</vt:lpstr>
      <vt:lpstr>Checklist!Area_de_impressao</vt:lpstr>
      <vt:lpstr>'Ciclo Curto'!Area_de_impressao</vt:lpstr>
      <vt:lpstr>'Culturas Perenes'!Area_de_impressao</vt:lpstr>
      <vt:lpstr>Custos!Area_de_impressao</vt:lpstr>
      <vt:lpstr>'Dados Cadastrais'!Area_de_impressao</vt:lpstr>
      <vt:lpstr>'Declaração de Coordenadas'!Area_de_impressao</vt:lpstr>
      <vt:lpstr>'Descrição do Projeto'!Area_de_impressao</vt:lpstr>
      <vt:lpstr>Enquadramento!Area_de_impressao</vt:lpstr>
      <vt:lpstr>'Evolução do Rebanho'!Area_de_impressao</vt:lpstr>
      <vt:lpstr>Garantias!Area_de_impressao</vt:lpstr>
      <vt:lpstr>'Indices Técnicos'!Area_de_impressao</vt:lpstr>
      <vt:lpstr>'Levantamento Patrimonial'!Area_de_impressao</vt:lpstr>
      <vt:lpstr>'Menu Inicial'!Area_de_impressao</vt:lpstr>
      <vt:lpstr>Orçamento!Area_de_impressao</vt:lpstr>
      <vt:lpstr>Pecuária!Area_de_impressao</vt:lpstr>
      <vt:lpstr>Psicultura!Area_de_impressao</vt:lpstr>
      <vt:lpstr>'Receita Pecuária'!Area_de_impressao</vt:lpstr>
      <vt:lpstr>'Relatório Pecuária'!Area_de_impressao</vt:lpstr>
      <vt:lpstr>'Suporte Forrageiro'!Area_de_impressao</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Raimundo de Almeida Pantoja Neto</dc:creator>
  <cp:keywords/>
  <dc:description/>
  <cp:lastModifiedBy>CONFIGURA</cp:lastModifiedBy>
  <cp:revision/>
  <cp:lastPrinted>2022-07-12T15:43:00Z</cp:lastPrinted>
  <dcterms:created xsi:type="dcterms:W3CDTF">2022-02-04T12:42:06Z</dcterms:created>
  <dcterms:modified xsi:type="dcterms:W3CDTF">2022-07-12T15:43:30Z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BANPARA\raneto</vt:lpwstr>
  </property>
  <property fmtid="{D5CDD505-2E9C-101B-9397-08002B2CF9AE}" pid="4" name="DLPManualFileClassificationLastModificationDate">
    <vt:lpwstr>1643988042</vt:lpwstr>
  </property>
  <property fmtid="{D5CDD505-2E9C-101B-9397-08002B2CF9AE}" pid="5" name="DLPManualFileClassificationVersion">
    <vt:lpwstr>11.6.0.76</vt:lpwstr>
  </property>
</Properties>
</file>